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0" windowWidth="23385" windowHeight="14580" firstSheet="22" activeTab="28"/>
  </bookViews>
  <sheets>
    <sheet name="Obsah" sheetId="1" r:id="rId1"/>
    <sheet name="zmeny" sheetId="2" r:id="rId2"/>
    <sheet name="Vysvetlivky" sheetId="3" r:id="rId3"/>
    <sheet name="Súvzťažnosti" sheetId="4" r:id="rId4"/>
    <sheet name="T1-Dotácie podľa DZ" sheetId="5" r:id="rId5"/>
    <sheet name="T2-Ostatné dot mimo MŠ SR" sheetId="6" r:id="rId6"/>
    <sheet name="T3-Výnosy" sheetId="7" r:id="rId7"/>
    <sheet name="T4-Výnosy zo školného" sheetId="8" r:id="rId8"/>
    <sheet name="T5 - Analýza nákladov" sheetId="9" r:id="rId9"/>
    <sheet name="T6-Zamestnanci_a_mzdy" sheetId="10" r:id="rId10"/>
    <sheet name="T7_Doktorandi " sheetId="11" r:id="rId11"/>
    <sheet name="T7_Doktorandi  (2)" sheetId="12" r:id="rId12"/>
    <sheet name="T8-Soc_štipendiá" sheetId="13" r:id="rId13"/>
    <sheet name="T9_ŠD " sheetId="14" r:id="rId14"/>
    <sheet name="T10-ŠJ " sheetId="15" r:id="rId15"/>
    <sheet name="T11-Zdroje KV" sheetId="16" r:id="rId16"/>
    <sheet name="T12-KV" sheetId="17" r:id="rId17"/>
    <sheet name="T13-Fondy" sheetId="18" r:id="rId18"/>
    <sheet name="T16 - Štruktúra hotovosti" sheetId="19" r:id="rId19"/>
    <sheet name="T17-Dotácie zo ŠF EU" sheetId="20" r:id="rId20"/>
    <sheet name="T18-Ostatné dotacie z kap MŠ SR" sheetId="21" r:id="rId21"/>
    <sheet name="T19-Štip_ z vlastných " sheetId="22" r:id="rId22"/>
    <sheet name="T20_motivačné štipendiá_nová" sheetId="23" r:id="rId23"/>
    <sheet name="T21-štruktúra_384" sheetId="24" r:id="rId24"/>
    <sheet name="T22_Výnosy_soc_oblasť" sheetId="25" r:id="rId25"/>
    <sheet name="T23_Náklady_soc_oblasť" sheetId="26" r:id="rId26"/>
    <sheet name="T24a_Aktíva_1" sheetId="27" r:id="rId27"/>
    <sheet name="T24b_Aktíva_2" sheetId="28" r:id="rId28"/>
    <sheet name="T25_Pasíva " sheetId="29" r:id="rId29"/>
    <sheet name="T24__Aktíva" sheetId="30" state="hidden" r:id="rId30"/>
  </sheets>
  <externalReferences>
    <externalReference r:id="rId33"/>
    <externalReference r:id="rId34"/>
    <externalReference r:id="rId35"/>
  </externalReferences>
  <definedNames>
    <definedName name="aaa" hidden="1">3</definedName>
    <definedName name="denní" localSheetId="8">#REF!</definedName>
    <definedName name="denní">#REF!</definedName>
    <definedName name="dokpo" localSheetId="8">#REF!</definedName>
    <definedName name="dokpo">#REF!</definedName>
    <definedName name="dokpred" localSheetId="8">#REF!</definedName>
    <definedName name="dokpred">#REF!</definedName>
    <definedName name="druhý" localSheetId="8">#REF!</definedName>
    <definedName name="druhý">#REF!</definedName>
    <definedName name="exterdruhý" localSheetId="8">#REF!</definedName>
    <definedName name="exterdruhý">#REF!</definedName>
    <definedName name="externeplat" localSheetId="8">#REF!</definedName>
    <definedName name="externeplat">#REF!</definedName>
    <definedName name="exterplat" localSheetId="8">#REF!</definedName>
    <definedName name="exterplat">#REF!</definedName>
    <definedName name="KKS_doc" localSheetId="8">#REF!</definedName>
    <definedName name="KKS_doc">#REF!</definedName>
    <definedName name="KKS_ost" localSheetId="8">#REF!</definedName>
    <definedName name="KKS_ost">#REF!</definedName>
    <definedName name="KKS_phd" localSheetId="8">#REF!</definedName>
    <definedName name="KKS_phd">#REF!</definedName>
    <definedName name="KKS_prof" localSheetId="8">#REF!</definedName>
    <definedName name="KKS_prof">#REF!</definedName>
    <definedName name="kmp1" localSheetId="8">#REF!</definedName>
    <definedName name="kmp1">#REF!</definedName>
    <definedName name="kmp2">#REF!</definedName>
    <definedName name="kmt1" localSheetId="8">#REF!</definedName>
    <definedName name="kmt1">#REF!</definedName>
    <definedName name="koef_gm_mzdy" localSheetId="8">#REF!</definedName>
    <definedName name="koef_gm_mzdy">#REF!</definedName>
    <definedName name="koef_kpn" localSheetId="8">#REF!</definedName>
    <definedName name="koef_kpn">#REF!</definedName>
    <definedName name="koef_prer_nad_gm_mzdy" localSheetId="8">#REF!</definedName>
    <definedName name="koef_prer_nad_gm_mzdy">#REF!</definedName>
    <definedName name="koef_PV" localSheetId="8">#REF!</definedName>
    <definedName name="koef_PV">#REF!</definedName>
    <definedName name="koef_udr_kat1" localSheetId="19">#REF!</definedName>
    <definedName name="koef_udr_kat1" localSheetId="8">#REF!</definedName>
    <definedName name="koef_udr_kat1" localSheetId="11">#REF!</definedName>
    <definedName name="koef_udr_kat1">#REF!</definedName>
    <definedName name="koef_udr_kat2" localSheetId="19">#REF!</definedName>
    <definedName name="koef_udr_kat2" localSheetId="8">#REF!</definedName>
    <definedName name="koef_udr_kat2" localSheetId="11">#REF!</definedName>
    <definedName name="koef_udr_kat2">#REF!</definedName>
    <definedName name="koef_udr_kat3" localSheetId="19">#REF!</definedName>
    <definedName name="koef_udr_kat3" localSheetId="8">#REF!</definedName>
    <definedName name="koef_udr_kat3" localSheetId="11">#REF!</definedName>
    <definedName name="koef_udr_kat3">#REF!</definedName>
    <definedName name="koef_VV" localSheetId="8">#REF!</definedName>
    <definedName name="koef_VV">#REF!</definedName>
    <definedName name="kpn_ca_do" localSheetId="8">#REF!</definedName>
    <definedName name="kpn_ca_do">#REF!</definedName>
    <definedName name="kpn_ca_nad" localSheetId="8">#REF!</definedName>
    <definedName name="kpn_ca_nad">#REF!</definedName>
    <definedName name="kzk" localSheetId="8">#REF!</definedName>
    <definedName name="kzk">#REF!</definedName>
    <definedName name="kzspp" localSheetId="8">#REF!</definedName>
    <definedName name="kzspp">#REF!</definedName>
    <definedName name="nefinanc">1</definedName>
    <definedName name="_xlnm.Print_Area" localSheetId="14">'T10-ŠJ '!$A$1:$D$26</definedName>
    <definedName name="_xlnm.Print_Area" localSheetId="15">'T11-Zdroje KV'!$A$1:$D$23</definedName>
    <definedName name="_xlnm.Print_Area" localSheetId="16">'T12-KV'!$A$1:$I$21</definedName>
    <definedName name="_xlnm.Print_Area" localSheetId="17">'T13-Fondy'!$A$1:$N$22</definedName>
    <definedName name="_xlnm.Print_Area" localSheetId="18">'T16 - Štruktúra hotovosti'!$A$1:$D$22</definedName>
    <definedName name="_xlnm.Print_Area" localSheetId="19">'T17-Dotácie zo ŠF EU'!$A$1:$H$16</definedName>
    <definedName name="_xlnm.Print_Area" localSheetId="20">'T18-Ostatné dotacie z kap MŠ SR'!$A$1:$E$18</definedName>
    <definedName name="_xlnm.Print_Area" localSheetId="21">'T19-Štip_ z vlastných '!$A$1:$F$23</definedName>
    <definedName name="_xlnm.Print_Area" localSheetId="22">'T20_motivačné štipendiá_nová'!$A$1:$D$11</definedName>
    <definedName name="_xlnm.Print_Area" localSheetId="23">'T21-štruktúra_384'!$A$1:$M$9</definedName>
    <definedName name="_xlnm.Print_Area" localSheetId="24">'T22_Výnosy_soc_oblasť'!$A$1:$F$43</definedName>
    <definedName name="_xlnm.Print_Area" localSheetId="25">'T23_Náklady_soc_oblasť'!$A$1:$F$41</definedName>
    <definedName name="_xlnm.Print_Area" localSheetId="26">'T24a_Aktíva_1'!$A$1:$G$33</definedName>
    <definedName name="_xlnm.Print_Area" localSheetId="27">'T24b_Aktíva_2'!$A$1:$G$37</definedName>
    <definedName name="_xlnm.Print_Area" localSheetId="28">'T25_Pasíva '!$A$1:$G$49</definedName>
    <definedName name="_xlnm.Print_Area" localSheetId="6">'T3-Výnosy'!$A$1:$H$61</definedName>
    <definedName name="_xlnm.Print_Area" localSheetId="7">'T4-Výnosy zo školného'!$A$1:$D$15</definedName>
    <definedName name="_xlnm.Print_Area" localSheetId="9">'T6-Zamestnanci_a_mzdy'!$A$1:$J$37</definedName>
    <definedName name="_xlnm.Print_Area" localSheetId="10">'T7_Doktorandi '!$A$1:$G$20</definedName>
    <definedName name="_xlnm.Print_Area" localSheetId="11">'T7_Doktorandi  (2)'!$A$1:$G$21</definedName>
    <definedName name="_xlnm.Print_Area" localSheetId="12">'T8-Soc_štipendiá'!$A$1:$F$15</definedName>
    <definedName name="_xlnm.Print_Area" localSheetId="13">'T9_ŠD '!$A$1:$F$21</definedName>
    <definedName name="pocet_jedal" localSheetId="19">#REF!</definedName>
    <definedName name="pocet_jedal" localSheetId="8">#REF!</definedName>
    <definedName name="pocet_jedal" localSheetId="11">#REF!</definedName>
    <definedName name="pocet_jedal">#REF!</definedName>
    <definedName name="podiel" localSheetId="8">#REF!</definedName>
    <definedName name="podiel">#REF!</definedName>
    <definedName name="poistné" localSheetId="8">#REF!</definedName>
    <definedName name="poistné">#REF!</definedName>
    <definedName name="Pp_DrŠ_exist" localSheetId="19">#REF!</definedName>
    <definedName name="Pp_DrŠ_exist" localSheetId="8">#REF!</definedName>
    <definedName name="Pp_DrŠ_exist" localSheetId="11">#REF!</definedName>
    <definedName name="Pp_DrŠ_exist">#REF!</definedName>
    <definedName name="Pp_DrŠ_noví" localSheetId="19">#REF!</definedName>
    <definedName name="Pp_DrŠ_noví" localSheetId="8">#REF!</definedName>
    <definedName name="Pp_DrŠ_noví" localSheetId="11">#REF!</definedName>
    <definedName name="Pp_DrŠ_noví">#REF!</definedName>
    <definedName name="Pp_DrŠ_spolu" localSheetId="19">#REF!</definedName>
    <definedName name="Pp_DrŠ_spolu" localSheetId="8">#REF!</definedName>
    <definedName name="Pp_DrŠ_spolu" localSheetId="11">#REF!</definedName>
    <definedName name="Pp_DrŠ_spolu">#REF!</definedName>
    <definedName name="Pp_klinické_TaS" localSheetId="19">#REF!</definedName>
    <definedName name="Pp_klinické_TaS" localSheetId="8">#REF!</definedName>
    <definedName name="Pp_klinické_TaS" localSheetId="11">#REF!</definedName>
    <definedName name="Pp_klinické_TaS">#REF!</definedName>
    <definedName name="Pp_klinické_TaS_rozpísaný" localSheetId="19">#REF!</definedName>
    <definedName name="Pp_klinické_TaS_rozpísaný" localSheetId="8">#REF!</definedName>
    <definedName name="Pp_klinické_TaS_rozpísaný" localSheetId="11">#REF!</definedName>
    <definedName name="Pp_klinické_TaS_rozpísaný">#REF!</definedName>
    <definedName name="Pp_Rozvoj_BD" localSheetId="8">#REF!</definedName>
    <definedName name="Pp_Rozvoj_BD">#REF!</definedName>
    <definedName name="Pp_Soc_BD" localSheetId="8">#REF!</definedName>
    <definedName name="Pp_Soc_BD">#REF!</definedName>
    <definedName name="Pp_VaT_BD" localSheetId="8">#REF!</definedName>
    <definedName name="Pp_VaT_BD">#REF!</definedName>
    <definedName name="Pp_VaT_mzdy" localSheetId="8">#REF!</definedName>
    <definedName name="Pp_VaT_mzdy">#REF!</definedName>
    <definedName name="Pp_VaT_mzdy_rezerva" localSheetId="8">#REF!</definedName>
    <definedName name="Pp_VaT_mzdy_rezerva">#REF!</definedName>
    <definedName name="Pp_VaT_mzdy_zac_roka" localSheetId="8">#REF!</definedName>
    <definedName name="Pp_VaT_mzdy_zac_roka">#REF!</definedName>
    <definedName name="Pp_Vzdel_BD" localSheetId="8">#REF!</definedName>
    <definedName name="Pp_Vzdel_BD">#REF!</definedName>
    <definedName name="Pp_Vzdel_mzdy" localSheetId="8">#REF!</definedName>
    <definedName name="Pp_Vzdel_mzdy">#REF!</definedName>
    <definedName name="Pp_Vzdel_mzdy_kontr" localSheetId="8">#REF!</definedName>
    <definedName name="Pp_Vzdel_mzdy_kontr">#REF!</definedName>
    <definedName name="Pp_Vzdel_mzdy_na_prer_modif" localSheetId="19">#REF!</definedName>
    <definedName name="Pp_Vzdel_mzdy_na_prer_modif" localSheetId="8">#REF!</definedName>
    <definedName name="Pp_Vzdel_mzdy_na_prer_modif" localSheetId="11">#REF!</definedName>
    <definedName name="Pp_Vzdel_mzdy_na_prer_modif">#REF!</definedName>
    <definedName name="Pp_Vzdel_mzdy_na_prer_nemodif" localSheetId="19">#REF!</definedName>
    <definedName name="Pp_Vzdel_mzdy_na_prer_nemodif" localSheetId="8">#REF!</definedName>
    <definedName name="Pp_Vzdel_mzdy_na_prer_nemodif" localSheetId="11">#REF!</definedName>
    <definedName name="Pp_Vzdel_mzdy_na_prer_nemodif">#REF!</definedName>
    <definedName name="Pp_Vzdel_mzdy_prevádz" localSheetId="8">#REF!</definedName>
    <definedName name="Pp_Vzdel_mzdy_prevádz">#REF!</definedName>
    <definedName name="Pp_Vzdel_mzdy_rezerva" localSheetId="8">#REF!</definedName>
    <definedName name="Pp_Vzdel_mzdy_rezerva">#REF!</definedName>
    <definedName name="Pp_Vzdel_mzdy_spec" localSheetId="8">#REF!</definedName>
    <definedName name="Pp_Vzdel_mzdy_spec">#REF!</definedName>
    <definedName name="Pp_Vzdel_mzdy_výkon" localSheetId="8">#REF!</definedName>
    <definedName name="Pp_Vzdel_mzdy_výkon">#REF!</definedName>
    <definedName name="Pp_Vzdel_mzdy_výkon_PV" localSheetId="8">#REF!</definedName>
    <definedName name="Pp_Vzdel_mzdy_výkon_PV">#REF!</definedName>
    <definedName name="Pp_Vzdel_mzdy_výkon_PV_bez" localSheetId="8">#REF!</definedName>
    <definedName name="Pp_Vzdel_mzdy_výkon_PV_bez">#REF!</definedName>
    <definedName name="Pp_Vzdel_mzdy_výkon_PV_um" localSheetId="8">#REF!</definedName>
    <definedName name="Pp_Vzdel_mzdy_výkon_PV_um">#REF!</definedName>
    <definedName name="Pp_Vzdel_mzdy_výkon_VV" localSheetId="8">#REF!</definedName>
    <definedName name="Pp_Vzdel_mzdy_výkon_VV">#REF!</definedName>
    <definedName name="Pp_Vzdel_mzdy_výkon_VV_bez" localSheetId="8">#REF!</definedName>
    <definedName name="Pp_Vzdel_mzdy_výkon_VV_bez">#REF!</definedName>
    <definedName name="Pp_Vzdel_mzdy_výkon_VV_um" localSheetId="8">#REF!</definedName>
    <definedName name="Pp_Vzdel_mzdy_výkon_VV_um">#REF!</definedName>
    <definedName name="Pp_Vzdel_spec_prax" localSheetId="19">#REF!</definedName>
    <definedName name="Pp_Vzdel_spec_prax" localSheetId="8">#REF!</definedName>
    <definedName name="Pp_Vzdel_spec_prax" localSheetId="11">#REF!</definedName>
    <definedName name="Pp_Vzdel_spec_prax">#REF!</definedName>
    <definedName name="Pp_Vzdel_TaS" localSheetId="8">#REF!</definedName>
    <definedName name="Pp_Vzdel_TaS">#REF!</definedName>
    <definedName name="Pp_Vzdel_TaS_rezerva" localSheetId="8">#REF!</definedName>
    <definedName name="Pp_Vzdel_TaS_rezerva">#REF!</definedName>
    <definedName name="Pp_Vzdel_TaS_spec" localSheetId="19">#REF!</definedName>
    <definedName name="Pp_Vzdel_TaS_spec" localSheetId="8">#REF!</definedName>
    <definedName name="Pp_Vzdel_TaS_spec" localSheetId="11">#REF!</definedName>
    <definedName name="Pp_Vzdel_TaS_spec">#REF!</definedName>
    <definedName name="Pp_Vzdel_TaS_stav" localSheetId="8">#REF!</definedName>
    <definedName name="Pp_Vzdel_TaS_stav">#REF!</definedName>
    <definedName name="Pp_Vzdel_TaS_výkon" localSheetId="19">#REF!</definedName>
    <definedName name="Pp_Vzdel_TaS_výkon" localSheetId="8">#REF!</definedName>
    <definedName name="Pp_Vzdel_TaS_výkon" localSheetId="11">#REF!</definedName>
    <definedName name="Pp_Vzdel_TaS_výkon">#REF!</definedName>
    <definedName name="Pp_Vzdel_TaS_výkon_PPŠ" localSheetId="19">#REF!</definedName>
    <definedName name="Pp_Vzdel_TaS_výkon_PPŠ" localSheetId="8">#REF!</definedName>
    <definedName name="Pp_Vzdel_TaS_výkon_PPŠ" localSheetId="11">#REF!</definedName>
    <definedName name="Pp_Vzdel_TaS_výkon_PPŠ">#REF!</definedName>
    <definedName name="Pp_Vzdel_TaS_výkon_PPŠ_a_zákl" localSheetId="19">#REF!</definedName>
    <definedName name="Pp_Vzdel_TaS_výkon_PPŠ_a_zákl" localSheetId="8">#REF!</definedName>
    <definedName name="Pp_Vzdel_TaS_výkon_PPŠ_a_zákl" localSheetId="11">#REF!</definedName>
    <definedName name="Pp_Vzdel_TaS_výkon_PPŠ_a_zákl">#REF!</definedName>
    <definedName name="Pp_Vzdel_TaS_výkon_PPŠ_KEN" localSheetId="19">#REF!</definedName>
    <definedName name="Pp_Vzdel_TaS_výkon_PPŠ_KEN" localSheetId="8">#REF!</definedName>
    <definedName name="Pp_Vzdel_TaS_výkon_PPŠ_KEN" localSheetId="11">#REF!</definedName>
    <definedName name="Pp_Vzdel_TaS_výkon_PPŠ_KEN">#REF!</definedName>
    <definedName name="Pp_Vzdel_TaS_zahr_granty" localSheetId="8">#REF!</definedName>
    <definedName name="Pp_Vzdel_TaS_zahr_granty">#REF!</definedName>
    <definedName name="Pp_Vzdel_TaS_zákl" localSheetId="19">#REF!</definedName>
    <definedName name="Pp_Vzdel_TaS_zákl" localSheetId="8">#REF!</definedName>
    <definedName name="Pp_Vzdel_TaS_zákl" localSheetId="11">#REF!</definedName>
    <definedName name="Pp_Vzdel_TaS_zákl">#REF!</definedName>
    <definedName name="Pr_AV_BD" localSheetId="8">#REF!</definedName>
    <definedName name="Pr_AV_BD">#REF!</definedName>
    <definedName name="Pr_IV_BD" localSheetId="8">#REF!</definedName>
    <definedName name="Pr_IV_BD">#REF!</definedName>
    <definedName name="Pr_IV_KV" localSheetId="8">#REF!</definedName>
    <definedName name="Pr_IV_KV">#REF!</definedName>
    <definedName name="Pr_IV_KV_rezerva" localSheetId="8">#REF!</definedName>
    <definedName name="Pr_IV_KV_rezerva">#REF!</definedName>
    <definedName name="Pr_KEGA_BD" localSheetId="8">#REF!</definedName>
    <definedName name="Pr_KEGA_BD">#REF!</definedName>
    <definedName name="Pr_klinické" localSheetId="8">#REF!</definedName>
    <definedName name="Pr_klinické">#REF!</definedName>
    <definedName name="Pr_KŠ" localSheetId="19">#REF!</definedName>
    <definedName name="Pr_KŠ" localSheetId="8">#REF!</definedName>
    <definedName name="Pr_KŠ" localSheetId="11">#REF!</definedName>
    <definedName name="Pr_KŠ">#REF!</definedName>
    <definedName name="Pr_motštip_BD" localSheetId="8">#REF!</definedName>
    <definedName name="Pr_motštip_BD">#REF!</definedName>
    <definedName name="Pr_MVTS_BD" localSheetId="8">#REF!</definedName>
    <definedName name="Pr_MVTS_BD">#REF!</definedName>
    <definedName name="Pr_socštip_BD" localSheetId="8">#REF!</definedName>
    <definedName name="Pr_socštip_BD">#REF!</definedName>
    <definedName name="Pr_ŠD" localSheetId="19">#REF!</definedName>
    <definedName name="Pr_ŠD" localSheetId="8">#REF!</definedName>
    <definedName name="Pr_ŠD" localSheetId="11">#REF!</definedName>
    <definedName name="Pr_ŠD">#REF!</definedName>
    <definedName name="Pr_ŠDaJKŠPC_BD" localSheetId="8">#REF!</definedName>
    <definedName name="Pr_ŠDaJKŠPC_BD">#REF!</definedName>
    <definedName name="Pr_VaT_KV_zac_roka" localSheetId="8">#REF!</definedName>
    <definedName name="Pr_VaT_KV_zac_roka">#REF!</definedName>
    <definedName name="Pr_VaT_TaS" localSheetId="8">#REF!</definedName>
    <definedName name="Pr_VaT_TaS">#REF!</definedName>
    <definedName name="Pr_VaT_TaS_rezerva" localSheetId="8">#REF!</definedName>
    <definedName name="Pr_VaT_TaS_rezerva">#REF!</definedName>
    <definedName name="Pr_VaT_TaS_zac_roka" localSheetId="8">#REF!</definedName>
    <definedName name="Pr_VaT_TaS_zac_roka">#REF!</definedName>
    <definedName name="Pr_VEGA_BD" localSheetId="8">#REF!</definedName>
    <definedName name="Pr_VEGA_BD">#REF!</definedName>
    <definedName name="predmety" localSheetId="8">#REF!</definedName>
    <definedName name="predmety">#REF!</definedName>
    <definedName name="prisp_na_1_jedlo" localSheetId="19">#REF!</definedName>
    <definedName name="prisp_na_1_jedlo" localSheetId="8">#REF!</definedName>
    <definedName name="prisp_na_1_jedlo" localSheetId="11">#REF!</definedName>
    <definedName name="prisp_na_1_jedlo">#REF!</definedName>
    <definedName name="prisp_na_ubyt_stud_SD" localSheetId="19">#REF!</definedName>
    <definedName name="prisp_na_ubyt_stud_SD" localSheetId="8">#REF!</definedName>
    <definedName name="prisp_na_ubyt_stud_SD" localSheetId="11">#REF!</definedName>
    <definedName name="prisp_na_ubyt_stud_SD">#REF!</definedName>
    <definedName name="prisp_na_ubyt_stud_ZZ" localSheetId="19">#REF!</definedName>
    <definedName name="prisp_na_ubyt_stud_ZZ" localSheetId="8">#REF!</definedName>
    <definedName name="prisp_na_ubyt_stud_ZZ" localSheetId="11">#REF!</definedName>
    <definedName name="prisp_na_ubyt_stud_ZZ">#REF!</definedName>
    <definedName name="prísp_zákl_prev" localSheetId="8">#REF!</definedName>
    <definedName name="prísp_zákl_prev">#REF!</definedName>
    <definedName name="R_vvs" localSheetId="8">#REF!</definedName>
    <definedName name="R_vvs">#REF!</definedName>
    <definedName name="R_vvs_BD" localSheetId="8">#REF!</definedName>
    <definedName name="R_vvs_BD">#REF!</definedName>
    <definedName name="R_vvs_VaT_BD" localSheetId="8">#REF!</definedName>
    <definedName name="R_vvs_VaT_BD">#REF!</definedName>
    <definedName name="Sanet" localSheetId="8">#REF!</definedName>
    <definedName name="Sanet">#REF!</definedName>
    <definedName name="SAPBEXrevision" hidden="1">7</definedName>
    <definedName name="SAPBEXsysID" hidden="1">"BS1"</definedName>
    <definedName name="SAPBEXwbID" hidden="1">"3TG3S316PX9BHXMQEBSXSYZZO"</definedName>
    <definedName name="stavba_ucelova" localSheetId="8">#REF!</definedName>
    <definedName name="stavba_ucelova">#REF!</definedName>
    <definedName name="studenti_vstup" localSheetId="8">#REF!</definedName>
    <definedName name="studenti_vstup">#REF!</definedName>
    <definedName name="sustava" localSheetId="8">#REF!</definedName>
    <definedName name="sustava">#REF!</definedName>
    <definedName name="T_1">#REF!</definedName>
    <definedName name="T_25_so_štip_2007">#REF!</definedName>
    <definedName name="T_M">#REF!</definedName>
    <definedName name="T1">#REF!</definedName>
    <definedName name="váha_absDrš" localSheetId="8">#REF!</definedName>
    <definedName name="váha_absDrš">#REF!</definedName>
    <definedName name="váha_DG" localSheetId="8">#REF!</definedName>
    <definedName name="váha_DG">#REF!</definedName>
    <definedName name="váha_poDs" localSheetId="8">#REF!</definedName>
    <definedName name="váha_poDs">#REF!</definedName>
    <definedName name="váha_Pub" localSheetId="8">#REF!</definedName>
    <definedName name="váha_Pub">#REF!</definedName>
    <definedName name="váha_ZG" localSheetId="8">#REF!</definedName>
    <definedName name="váha_ZG">#REF!</definedName>
    <definedName name="výkon_um" localSheetId="8">#REF!</definedName>
    <definedName name="výkon_um">#REF!</definedName>
    <definedName name="wd1">'[3]vahy'!$B$1</definedName>
    <definedName name="wd3">'[3]vahy'!$B$3</definedName>
    <definedName name="we1">'[3]vahy'!$B$2</definedName>
    <definedName name="we3">'[3]vahy'!$B$4</definedName>
    <definedName name="x">#REF!</definedName>
    <definedName name="xxx" hidden="1">"3TGMUFSSIAIMK2KTNC9DELQD0"</definedName>
    <definedName name="zakl_prisp_na_prev_SD" localSheetId="19">#REF!</definedName>
    <definedName name="zakl_prisp_na_prev_SD" localSheetId="8">#REF!</definedName>
    <definedName name="zakl_prisp_na_prev_SD" localSheetId="11">#REF!</definedName>
    <definedName name="zakl_prisp_na_prev_SD">#REF!</definedName>
    <definedName name="záloha" localSheetId="19">#REF!</definedName>
    <definedName name="záloha" localSheetId="8">#REF!</definedName>
    <definedName name="záloha" localSheetId="11">#REF!</definedName>
    <definedName name="záloha">#REF!</definedName>
  </definedNames>
  <calcPr fullCalcOnLoad="1"/>
</workbook>
</file>

<file path=xl/comments11.xml><?xml version="1.0" encoding="utf-8"?>
<comments xmlns="http://schemas.openxmlformats.org/spreadsheetml/2006/main">
  <authors>
    <author>Ing. Gond?rov? Beata</author>
  </authors>
  <commentList>
    <comment ref="E3" authorId="0">
      <text>
        <r>
          <rPr>
            <b/>
            <sz val="8"/>
            <rFont val="Tahoma"/>
            <family val="2"/>
          </rPr>
          <t>Ing. Gondárová Beata:</t>
        </r>
        <r>
          <rPr>
            <sz val="8"/>
            <rFont val="Tahoma"/>
            <family val="2"/>
          </rPr>
          <t xml:space="preserve">
</t>
        </r>
        <r>
          <rPr>
            <sz val="10"/>
            <rFont val="Tahoma"/>
            <family val="2"/>
          </rPr>
          <t>patrí sem objem vyplatených štipendií doktorandom (</t>
        </r>
        <r>
          <rPr>
            <u val="single"/>
            <sz val="10"/>
            <rFont val="Tahoma"/>
            <family val="2"/>
          </rPr>
          <t>zo všetkých zdrojov</t>
        </r>
        <r>
          <rPr>
            <sz val="10"/>
            <rFont val="Tahoma"/>
            <family val="2"/>
          </rPr>
          <t xml:space="preserve">), prijatých do 31.8.2012 - </t>
        </r>
        <r>
          <rPr>
            <b/>
            <sz val="10"/>
            <rFont val="Tahoma"/>
            <family val="2"/>
          </rPr>
          <t>nie</t>
        </r>
        <r>
          <rPr>
            <sz val="10"/>
            <rFont val="Tahoma"/>
            <family val="2"/>
          </rPr>
          <t xml:space="preserve"> z účelovej dotácie (napr. štip.doktorandov platených z neúčelovej dotácie MŠVVaŠ, nebezpečn. príplatok, vyšší plat. stupeň)</t>
        </r>
      </text>
    </comment>
    <comment ref="F3" authorId="0">
      <text>
        <r>
          <rPr>
            <b/>
            <sz val="8"/>
            <rFont val="Tahoma"/>
            <family val="2"/>
          </rPr>
          <t>Ing. Gondárová Beata:</t>
        </r>
        <r>
          <rPr>
            <sz val="8"/>
            <rFont val="Tahoma"/>
            <family val="2"/>
          </rPr>
          <t xml:space="preserve">
</t>
        </r>
        <r>
          <rPr>
            <sz val="10"/>
            <rFont val="Tahoma"/>
            <family val="2"/>
          </rPr>
          <t>patrí sem objem vyplatených štipendií doktorandom (zo všetkých zdrojov), prijatých po 1.9.2012 na miestach nepridelených "ministerstvom"</t>
        </r>
      </text>
    </comment>
  </commentList>
</comments>
</file>

<file path=xl/comments12.xml><?xml version="1.0" encoding="utf-8"?>
<comments xmlns="http://schemas.openxmlformats.org/spreadsheetml/2006/main">
  <authors>
    <author>Ing. Gond?rov? Beata</author>
  </authors>
  <commentList>
    <comment ref="E3" authorId="0">
      <text>
        <r>
          <rPr>
            <b/>
            <sz val="8"/>
            <rFont val="Tahoma"/>
            <family val="2"/>
          </rPr>
          <t>Ing. Gondárová Beata:</t>
        </r>
        <r>
          <rPr>
            <sz val="8"/>
            <rFont val="Tahoma"/>
            <family val="2"/>
          </rPr>
          <t xml:space="preserve">
</t>
        </r>
        <r>
          <rPr>
            <sz val="10"/>
            <rFont val="Tahoma"/>
            <family val="2"/>
          </rPr>
          <t>patrí sem objem vyplatených štipendií doktorandom (</t>
        </r>
        <r>
          <rPr>
            <u val="single"/>
            <sz val="10"/>
            <rFont val="Tahoma"/>
            <family val="2"/>
          </rPr>
          <t>zo všetkých zdrojov</t>
        </r>
        <r>
          <rPr>
            <sz val="10"/>
            <rFont val="Tahoma"/>
            <family val="2"/>
          </rPr>
          <t xml:space="preserve">), prijatých do 31.8.2012 - </t>
        </r>
        <r>
          <rPr>
            <b/>
            <sz val="10"/>
            <rFont val="Tahoma"/>
            <family val="2"/>
          </rPr>
          <t>nie</t>
        </r>
        <r>
          <rPr>
            <sz val="10"/>
            <rFont val="Tahoma"/>
            <family val="2"/>
          </rPr>
          <t xml:space="preserve"> z účelovej dotácie (napr. štip.doktorandov platených z neúčelovej dotácie MŠVVaŠ, nebezpečn. príplatok, vyšší plat. stupeň)</t>
        </r>
      </text>
    </comment>
    <comment ref="F3" authorId="0">
      <text>
        <r>
          <rPr>
            <b/>
            <sz val="8"/>
            <rFont val="Tahoma"/>
            <family val="2"/>
          </rPr>
          <t>Ing. Gondárová Beata:</t>
        </r>
        <r>
          <rPr>
            <sz val="8"/>
            <rFont val="Tahoma"/>
            <family val="2"/>
          </rPr>
          <t xml:space="preserve">
</t>
        </r>
        <r>
          <rPr>
            <sz val="10"/>
            <rFont val="Tahoma"/>
            <family val="2"/>
          </rPr>
          <t>patrí sem objem vyplatených štipendií doktorandom (zo všetkých zdrojov), prijatých po 1.9.2012 na miestach nepridelených "ministerstvom"</t>
        </r>
      </text>
    </comment>
  </commentList>
</comments>
</file>

<file path=xl/comments4.xml><?xml version="1.0" encoding="utf-8"?>
<comments xmlns="http://schemas.openxmlformats.org/spreadsheetml/2006/main">
  <authors>
    <author>Ing. Gond?rov? Beata</author>
  </authors>
  <commentList>
    <comment ref="E9" authorId="0">
      <text>
        <r>
          <rPr>
            <b/>
            <sz val="8"/>
            <rFont val="Tahoma"/>
            <family val="2"/>
          </rPr>
          <t>Ing. Gondárová Beata:</t>
        </r>
        <r>
          <rPr>
            <sz val="8"/>
            <rFont val="Tahoma"/>
            <family val="2"/>
          </rPr>
          <t xml:space="preserve">
p. Juklová z VŠMU telef.14.3., že tá súvzť by mala byť len na SB (nie na SF ani na SE)
</t>
        </r>
      </text>
    </comment>
  </commentList>
</comments>
</file>

<file path=xl/sharedStrings.xml><?xml version="1.0" encoding="utf-8"?>
<sst xmlns="http://schemas.openxmlformats.org/spreadsheetml/2006/main" count="1922" uniqueCount="1378">
  <si>
    <t>Tabuľka 9</t>
  </si>
  <si>
    <t>Tabuľka 10</t>
  </si>
  <si>
    <t>Tabuľka 11</t>
  </si>
  <si>
    <t>Tabuľka 12</t>
  </si>
  <si>
    <t>Tabuľka 13</t>
  </si>
  <si>
    <t>Tabuľka 16</t>
  </si>
  <si>
    <t>Tabuľka 18</t>
  </si>
  <si>
    <t>Tabuľka 19</t>
  </si>
  <si>
    <t>Tabuľka 20</t>
  </si>
  <si>
    <t>Tabuľka 21</t>
  </si>
  <si>
    <t xml:space="preserve">  - tvorba fondu z predaja alebo likvidácie majetku</t>
  </si>
  <si>
    <t>Vysvetlivky</t>
  </si>
  <si>
    <r>
      <t>Úroky (účet 644)</t>
    </r>
    <r>
      <rPr>
        <sz val="12"/>
        <rFont val="Times New Roman"/>
        <family val="1"/>
      </rPr>
      <t xml:space="preserve"> [R17+R18]</t>
    </r>
  </si>
  <si>
    <r>
      <t>Iné ostatné výnosy (účet 649)</t>
    </r>
    <r>
      <rPr>
        <sz val="12"/>
        <rFont val="Times New Roman"/>
        <family val="1"/>
      </rPr>
      <t xml:space="preserve"> [SUM(R21:R33)]</t>
    </r>
  </si>
  <si>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</si>
  <si>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</si>
  <si>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</si>
  <si>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</si>
  <si>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r>
      <t>Ostatné náklady (účtová skupina 54)</t>
    </r>
    <r>
      <rPr>
        <sz val="12"/>
        <rFont val="Times New Roman"/>
        <family val="1"/>
      </rPr>
      <t xml:space="preserve"> [R75+ R76]</t>
    </r>
  </si>
  <si>
    <t>- Iné ostatné  náklady (účet 549) [SUM(R77:R83)]</t>
  </si>
  <si>
    <t>Odpisy, predaný majetok a opravné položky (účtová skupina 55) [SUM(R85:R91)]</t>
  </si>
  <si>
    <r>
      <t xml:space="preserve">Spolu </t>
    </r>
    <r>
      <rPr>
        <sz val="12"/>
        <rFont val="Times New Roman"/>
        <family val="1"/>
      </rPr>
      <t>[R1+R14+R21+R22+R27+R35+R38+R39+R55+SUM (R61:R63) +SUM (R70:R74)+R84+R92+R93]</t>
    </r>
  </si>
  <si>
    <t>T5_R56_SC+SD &gt;=&lt; T6_R18_SH
T5_R77_SC = T7_R1_SE
T5_R81_SC = T19_R2_SC</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</si>
  <si>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</si>
  <si>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</si>
  <si>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</si>
  <si>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</si>
  <si>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</si>
  <si>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</si>
  <si>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</si>
  <si>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</si>
  <si>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</si>
  <si>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</si>
  <si>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</si>
  <si>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</si>
  <si>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</si>
  <si>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r>
      <t>Opravy a udržiavanie (účet 511)</t>
    </r>
    <r>
      <rPr>
        <sz val="12"/>
        <rFont val="Times New Roman"/>
        <family val="1"/>
      </rPr>
      <t xml:space="preserve"> [SUM(R28:R34)]</t>
    </r>
  </si>
  <si>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</si>
  <si>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</si>
  <si>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</si>
  <si>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</si>
  <si>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</si>
  <si>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</si>
  <si>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</si>
  <si>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</si>
  <si>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</si>
  <si>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</si>
  <si>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</si>
  <si>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</si>
  <si>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</si>
  <si>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</si>
  <si>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T7_SC</t>
  </si>
  <si>
    <t xml:space="preserve">Ostatné sociálne náklady (účet 528)  </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</si>
  <si>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</si>
  <si>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T13_V3</t>
  </si>
  <si>
    <t>T13_V5</t>
  </si>
  <si>
    <t>T13_V4</t>
  </si>
  <si>
    <t>T13_V6</t>
  </si>
  <si>
    <t>T16_R17</t>
  </si>
  <si>
    <t>Kontrola</t>
  </si>
  <si>
    <t>Poznámky</t>
  </si>
  <si>
    <t>T1_V2</t>
  </si>
  <si>
    <t>T13_R13 = vybrané účty T16</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</si>
  <si>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</si>
  <si>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</si>
  <si>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</si>
  <si>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</si>
  <si>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</si>
  <si>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</si>
  <si>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</si>
  <si>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</si>
  <si>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</si>
  <si>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</si>
  <si>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</si>
  <si>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</si>
  <si>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</si>
  <si>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</si>
  <si>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</si>
  <si>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</si>
  <si>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</si>
  <si>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</si>
  <si>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</si>
  <si>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</si>
  <si>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</si>
  <si>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r>
      <t xml:space="preserve">- na sociálnu podporu </t>
    </r>
    <r>
      <rPr>
        <sz val="12"/>
        <rFont val="Times New Roman"/>
        <family val="1"/>
      </rPr>
      <t>[R12+R13]</t>
    </r>
  </si>
  <si>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</si>
  <si>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</si>
  <si>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</si>
  <si>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</si>
  <si>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</si>
  <si>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rPr>
      <t xml:space="preserve">žltou farbou </t>
    </r>
    <r>
      <rPr>
        <sz val="12"/>
        <rFont val="Times New Roman"/>
        <family val="1"/>
      </rPr>
      <t xml:space="preserve">a vysoká škola </t>
    </r>
    <r>
      <rPr>
        <b/>
        <sz val="12"/>
        <rFont val="Times New Roman"/>
        <family val="1"/>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</si>
  <si>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</si>
  <si>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</si>
  <si>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</si>
  <si>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</si>
  <si>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</si>
  <si>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</si>
  <si>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</si>
  <si>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</si>
  <si>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</si>
  <si>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</si>
  <si>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</si>
  <si>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</si>
  <si>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</si>
  <si>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</si>
  <si>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</si>
  <si>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</si>
  <si>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</si>
  <si>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</si>
  <si>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</si>
  <si>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</si>
  <si>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</si>
  <si>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</si>
  <si>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</si>
  <si>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</si>
  <si>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</si>
  <si>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</si>
  <si>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</si>
  <si>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ďalšie vzdelávanie  (účet 649 007)</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</si>
  <si>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</si>
  <si>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</si>
  <si>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</si>
  <si>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</si>
  <si>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</si>
  <si>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</si>
  <si>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</si>
  <si>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</si>
  <si>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chemikálie a ostatný materiál pre zabezpečenie experimentálnej výučby  (účet 501 002)</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</si>
  <si>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</si>
  <si>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</si>
  <si>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</si>
  <si>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</si>
  <si>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</si>
  <si>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</si>
  <si>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</si>
  <si>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</si>
  <si>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za umeleckú alebo športovú činnosť </t>
    </r>
    <r>
      <rPr>
        <sz val="12"/>
        <rFont val="Times New Roman"/>
        <family val="1"/>
      </rPr>
      <t xml:space="preserve">[R9+R10]  </t>
    </r>
    <r>
      <rPr>
        <b/>
        <sz val="12"/>
        <rFont val="Times New Roman"/>
        <family val="1"/>
      </rPr>
      <t xml:space="preserve">                                                     </t>
    </r>
  </si>
  <si>
    <r>
      <t xml:space="preserve">- prospechové </t>
    </r>
    <r>
      <rPr>
        <sz val="12"/>
        <rFont val="Times New Roman"/>
        <family val="1"/>
      </rPr>
      <t xml:space="preserve">[R3+R4] </t>
    </r>
  </si>
  <si>
    <r>
      <t xml:space="preserve">-  za dosiahnutie vynikajúceho výsledku v oblasti štúdia </t>
    </r>
    <r>
      <rPr>
        <sz val="12"/>
        <rFont val="Times New Roman"/>
        <family val="1"/>
      </rPr>
      <t xml:space="preserve">[R6+R7] </t>
    </r>
  </si>
  <si>
    <t>- údržba a opravy meracej techniky, telovýchovných  zariadení ...(účet 511 005)</t>
  </si>
  <si>
    <t>- iné analyticky sledované náklady (účet 511 006-008)</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</si>
  <si>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</si>
  <si>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</si>
  <si>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</si>
  <si>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</si>
  <si>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</si>
  <si>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</si>
  <si>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</si>
  <si>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</si>
  <si>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dopravné služby (účet 518 012)</t>
  </si>
  <si>
    <t>- ostatné služby (účet 518 099)</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</si>
  <si>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</si>
  <si>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</si>
  <si>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</si>
  <si>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</si>
  <si>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</si>
  <si>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</si>
  <si>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</si>
  <si>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štipendiá z vlastných zdrojov - prospechové (549 007)</t>
  </si>
  <si>
    <t xml:space="preserve"> - iné analyticky sledované náklady (účet 549 005-006, 549 008-012)</t>
  </si>
  <si>
    <t>T11_R11</t>
  </si>
  <si>
    <t>R11_R8</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</si>
  <si>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</si>
  <si>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</si>
  <si>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</si>
  <si>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</si>
  <si>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rPr>
      <t>1)</t>
    </r>
  </si>
  <si>
    <t>Výnosy z dlhodobého finančného majetku (účet 652)</t>
  </si>
  <si>
    <t>Prijaté príspevky od iných organizácií (účet 662)</t>
  </si>
  <si>
    <t>Vnútroorganizačné prevody výnosov (účtová skupina 67)</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</si>
  <si>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</si>
  <si>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</si>
  <si>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</si>
  <si>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</si>
  <si>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</si>
  <si>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</si>
  <si>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</si>
  <si>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</si>
  <si>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</si>
  <si>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</si>
  <si>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</si>
  <si>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</si>
  <si>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</si>
  <si>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</si>
  <si>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</si>
  <si>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</si>
  <si>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</si>
  <si>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T4_R10</t>
  </si>
  <si>
    <t>T17_V1</t>
  </si>
  <si>
    <r>
      <t xml:space="preserve">Spolu </t>
    </r>
    <r>
      <rPr>
        <sz val="12"/>
        <rFont val="Times New Roman"/>
        <family val="1"/>
      </rPr>
      <t>[R1+R6+SUM(R11:R16)+R19+R20+SUM(R34:R39)+SUM(R44:49)]</t>
    </r>
  </si>
  <si>
    <r>
      <t xml:space="preserve">Výnosy z použitia fondov (účet 656) [SUM(R40:R43)]  </t>
    </r>
    <r>
      <rPr>
        <b/>
        <vertAlign val="superscript"/>
        <sz val="12"/>
        <rFont val="Times New Roman"/>
        <family val="1"/>
      </rPr>
      <t xml:space="preserve"> 1)</t>
    </r>
  </si>
  <si>
    <t>- zúčtovanie dotácie zo ŠR na DN a HM vo výške odpisov</t>
  </si>
  <si>
    <t xml:space="preserve">- náklady na tvorbu rezervného fondu (účet 556 100) </t>
  </si>
  <si>
    <t xml:space="preserve">- náklady na tvorbu štipendijného fondu (účet 556 200) </t>
  </si>
  <si>
    <t xml:space="preserve">1) V R89-92 sa uvedú náklady účtované v súvislosti s tvorbou príslušného fondu.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</si>
  <si>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</si>
  <si>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</si>
  <si>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</si>
  <si>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</si>
  <si>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</si>
  <si>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</si>
  <si>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</si>
  <si>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</si>
  <si>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</si>
  <si>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</si>
  <si>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</si>
  <si>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</si>
  <si>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</si>
  <si>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</si>
  <si>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</si>
  <si>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</si>
  <si>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</si>
  <si>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</si>
  <si>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</si>
  <si>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</si>
  <si>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</si>
  <si>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</si>
  <si>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</si>
  <si>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</si>
  <si>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</si>
  <si>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</si>
  <si>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</si>
  <si>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</si>
  <si>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</si>
  <si>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</si>
  <si>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</si>
  <si>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</si>
  <si>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</si>
  <si>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</si>
  <si>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</si>
  <si>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</si>
  <si>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</si>
  <si>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</si>
  <si>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</si>
  <si>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</si>
  <si>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</si>
  <si>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</si>
  <si>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</si>
  <si>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</si>
  <si>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</si>
  <si>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</si>
  <si>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</si>
  <si>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</si>
  <si>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</si>
  <si>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</si>
  <si>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</si>
  <si>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</si>
  <si>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</si>
  <si>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r>
      <t>Ostatné služby (účet 518)</t>
    </r>
    <r>
      <rPr>
        <sz val="12"/>
        <rFont val="Times New Roman"/>
        <family val="1"/>
      </rPr>
      <t xml:space="preserve"> [SUM(R40:R54)]</t>
    </r>
  </si>
  <si>
    <r>
      <t>Mzdové náklady (účet 521)</t>
    </r>
    <r>
      <rPr>
        <sz val="12"/>
        <rFont val="Times New Roman"/>
        <family val="1"/>
      </rPr>
      <t xml:space="preserve">  [SUM(R56:R57)]</t>
    </r>
  </si>
  <si>
    <t>T3_V2</t>
  </si>
  <si>
    <t>T5_V2</t>
  </si>
  <si>
    <t>T7_SB</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</si>
  <si>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</si>
  <si>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</si>
  <si>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</si>
  <si>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</si>
  <si>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</si>
  <si>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</si>
  <si>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</si>
  <si>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</si>
  <si>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</si>
  <si>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</si>
  <si>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</si>
  <si>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</si>
  <si>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</si>
  <si>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</si>
  <si>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</si>
  <si>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</si>
  <si>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</si>
  <si>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xml:space="preserve">- vysokoškolskí učitelia s funkčným zaradením "profesor"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</si>
  <si>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</si>
  <si>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</si>
  <si>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</si>
  <si>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</si>
  <si>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</si>
  <si>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</si>
  <si>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r>
      <t>- fondu reprodukcie (účet 656 400)</t>
    </r>
    <r>
      <rPr>
        <vertAlign val="superscript"/>
        <sz val="12"/>
        <rFont val="Times New Roman"/>
        <family val="1"/>
      </rPr>
      <t xml:space="preserve"> 2)</t>
    </r>
  </si>
  <si>
    <t xml:space="preserve">2)   Výnosy z Fondu reprodukcie možno účtovať len v súvislosti s krytím nákladov na vedenie príslušného bankového účtu a nákladov vyplývajúcich z kurzových strát
      v zmysle  16a ods. 8 zákona. </t>
  </si>
  <si>
    <t xml:space="preserve">1) V R40-43 sa uvádzajú výnosy z finančných fondov, ktoré slúžia na zvýšenie výnosovej časti rozpočtu VVŠ podľa § 16 ods. 8 písm. g) zákona č. 131/2002 Z. z. 
     o vysokých školách v znení neskorších predpisov. </t>
  </si>
  <si>
    <t>T5_R88-R91</t>
  </si>
  <si>
    <t>Údaje v T5 sú rozšírené o tvorbu fondov</t>
  </si>
  <si>
    <t xml:space="preserve">    - dohody o brigádnickej práci študentov (účet 521 011)</t>
  </si>
  <si>
    <t>T9_V2</t>
  </si>
  <si>
    <t>4a</t>
  </si>
  <si>
    <t>- Náklady účtovnej skupiny 54 okrem nákladov účtu 549 (účtovné skupiny 541 až 548)</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</si>
  <si>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</si>
  <si>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</si>
  <si>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rPr>
      <t xml:space="preserve"> [R4+R5-R1]          </t>
    </r>
    <r>
      <rPr>
        <b/>
        <sz val="12"/>
        <rFont val="Times New Roman"/>
        <family val="1"/>
      </rPr>
      <t xml:space="preserve">               </t>
    </r>
  </si>
  <si>
    <r>
      <t xml:space="preserve">Priemerné štipendium na 1 študenta na mesiac </t>
    </r>
    <r>
      <rPr>
        <sz val="12"/>
        <rFont val="Times New Roman"/>
        <family val="1"/>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</si>
  <si>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</si>
  <si>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</si>
  <si>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</si>
  <si>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</si>
  <si>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</si>
  <si>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</si>
  <si>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</si>
  <si>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</si>
  <si>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</si>
  <si>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</si>
  <si>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</si>
  <si>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r>
      <t>Poskytnuté príspevky</t>
    </r>
    <r>
      <rPr>
        <sz val="12"/>
        <rFont val="Times New Roman"/>
        <family val="1"/>
      </rPr>
      <t xml:space="preserve"> </t>
    </r>
    <r>
      <rPr>
        <b/>
        <sz val="12"/>
        <rFont val="Times New Roman"/>
        <family val="1"/>
      </rPr>
      <t>(účtová skupina 56)</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</si>
  <si>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</si>
  <si>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</si>
  <si>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</si>
  <si>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</si>
  <si>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</si>
  <si>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</si>
  <si>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</si>
  <si>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T12_SD</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</si>
  <si>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</si>
  <si>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</si>
  <si>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</si>
  <si>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</si>
  <si>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</si>
  <si>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rPr>
      <t>[(R2</t>
    </r>
    <r>
      <rPr>
        <sz val="12"/>
        <rFont val="Times New Roman"/>
        <family val="1"/>
      </rPr>
      <t>/12]</t>
    </r>
  </si>
  <si>
    <t>V T13_R13 uvádzať krytie fondov len ak sú na fondy vytvorené osobitné bankové účty. 
Súvťažnosť vybraných účtov v R13 na údaje v T16 (účet štipendijného fondu, účet fondu reprodukcie).</t>
  </si>
  <si>
    <t xml:space="preserve">T18_V1 </t>
  </si>
  <si>
    <t xml:space="preserve">Počet študentov poberajúcich sociálne štipendium </t>
  </si>
  <si>
    <t xml:space="preserve">    - bežný účet pre študentské domovy</t>
  </si>
  <si>
    <t xml:space="preserve">    - bežný účet pre študentské jedálne</t>
  </si>
  <si>
    <t>Daň z príjmov (účtová skupina 59)</t>
  </si>
  <si>
    <t>- vysokoškolské podniky</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</si>
  <si>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</si>
  <si>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Výnos z dotácie zo štátneho rozpočtu na študentské domovy (bez zmluvných zariadení)</t>
  </si>
  <si>
    <r>
      <t>Výnosy</t>
    </r>
    <r>
      <rPr>
        <b/>
        <vertAlign val="superscript"/>
        <sz val="12"/>
        <rFont val="Times New Roman"/>
        <family val="1"/>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</si>
  <si>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</si>
  <si>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</si>
  <si>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</si>
  <si>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</si>
  <si>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</si>
  <si>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</si>
  <si>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</si>
  <si>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</si>
  <si>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</si>
  <si>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</si>
  <si>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</si>
  <si>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</si>
  <si>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</si>
  <si>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</si>
  <si>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</si>
  <si>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</si>
  <si>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</si>
  <si>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</si>
  <si>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</si>
  <si>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</si>
  <si>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</si>
  <si>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</si>
  <si>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</si>
  <si>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</si>
  <si>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</si>
  <si>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</si>
  <si>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Spotreba materiálu (účet 501)</t>
    </r>
    <r>
      <rPr>
        <sz val="12"/>
        <rFont val="Times New Roman"/>
        <family val="1"/>
      </rPr>
      <t xml:space="preserve"> [SUM(R2:R13)]</t>
    </r>
  </si>
  <si>
    <r>
      <t>Spolu</t>
    </r>
    <r>
      <rPr>
        <sz val="12"/>
        <rFont val="Times New Roman"/>
        <family val="1"/>
      </rPr>
      <t xml:space="preserve"> [R1+R2+R3+R4]</t>
    </r>
  </si>
  <si>
    <t>Objem zdrojov</t>
  </si>
  <si>
    <t xml:space="preserve">Nákup ostatného dlhodobého majetku </t>
  </si>
  <si>
    <t>Ostatné fondy</t>
  </si>
  <si>
    <t>Účty mimo Štátnej pokladnice spolu</t>
  </si>
  <si>
    <t>Ak položke požadovanej v tabuľke zodpovedá podľa predpísanej analytickej evidencie na príslušnom syntetickom  účte  nejaký špecifikcký kód (napríklad kód ekonomickej klasfikácie), uvedie sa tento kód za názvom položky.</t>
  </si>
  <si>
    <t>Tabuľka 1</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</si>
  <si>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</si>
  <si>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</si>
  <si>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</si>
  <si>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</si>
  <si>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rPr>
      <t xml:space="preserve">Prvý stĺpec </t>
    </r>
    <r>
      <rPr>
        <sz val="12"/>
        <rFont val="Times New Roman"/>
        <family val="1"/>
      </rPr>
      <t xml:space="preserve">označený ako </t>
    </r>
    <r>
      <rPr>
        <b/>
        <sz val="12"/>
        <rFont val="Times New Roman"/>
        <family val="1"/>
      </rPr>
      <t xml:space="preserve">"Kód vysvetlivky" </t>
    </r>
    <r>
      <rPr>
        <sz val="12"/>
        <rFont val="Times New Roman"/>
        <family val="1"/>
      </rPr>
      <t xml:space="preserve">obsahuje označenie vysvetlivky, ktoré určuje, ku ktorej tabuľke a ku ktorej časti tabuľky sa vysvetlivka vzťahuje. Význam použitých kódov je illustrovaný na nasledovných príkladoch:
</t>
    </r>
    <r>
      <rPr>
        <b/>
        <sz val="12"/>
        <rFont val="Times New Roman"/>
        <family val="1"/>
      </rPr>
      <t>Príklad č. 1:</t>
    </r>
    <r>
      <rPr>
        <sz val="12"/>
        <rFont val="Times New Roman"/>
        <family val="1"/>
      </rPr>
      <t xml:space="preserve"> T1_R10 - vysvetlivka sa vzťahuje k tabuľke č.1, k riadku 10
</t>
    </r>
    <r>
      <rPr>
        <b/>
        <sz val="12"/>
        <rFont val="Times New Roman"/>
        <family val="1"/>
      </rPr>
      <t>Príklad č. 2:</t>
    </r>
    <r>
      <rPr>
        <sz val="12"/>
        <rFont val="Times New Roman"/>
        <family val="1"/>
      </rPr>
      <t xml:space="preserve"> T1_R4:R8 - vysvetlivka sa vzťahuje k tabuľke č. 1, k riadkom 4 až 8
</t>
    </r>
    <r>
      <rPr>
        <b/>
        <sz val="12"/>
        <rFont val="Times New Roman"/>
        <family val="1"/>
      </rPr>
      <t>Príklad č. 3:</t>
    </r>
    <r>
      <rPr>
        <sz val="12"/>
        <rFont val="Times New Roman"/>
        <family val="1"/>
      </rPr>
      <t xml:space="preserve"> T1_V1 - ide o všeobecnú vysvetlivku č. 1 k tabuľke č. 1
</t>
    </r>
    <r>
      <rPr>
        <b/>
        <sz val="12"/>
        <rFont val="Times New Roman"/>
        <family val="1"/>
      </rPr>
      <t xml:space="preserve">Príklad č. 4: </t>
    </r>
    <r>
      <rPr>
        <sz val="12"/>
        <rFont val="Times New Roman"/>
        <family val="1"/>
      </rPr>
      <t xml:space="preserve">T14_SA - vysvetlivka sa vzťahuje k tabuľke č. 14, k stĺpcu A
</t>
    </r>
    <r>
      <rPr>
        <b/>
        <sz val="12"/>
        <rFont val="Times New Roman"/>
        <family val="1"/>
      </rPr>
      <t>Príklad č. 5:</t>
    </r>
    <r>
      <rPr>
        <sz val="12"/>
        <rFont val="Times New Roman"/>
        <family val="1"/>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</si>
  <si>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</si>
  <si>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</si>
  <si>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</si>
  <si>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</si>
  <si>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</si>
  <si>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</si>
  <si>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</si>
  <si>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</si>
  <si>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</si>
  <si>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</si>
  <si>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</si>
  <si>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</si>
  <si>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</si>
  <si>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</si>
  <si>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</si>
  <si>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</si>
  <si>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</si>
  <si>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</si>
  <si>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</si>
  <si>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</si>
  <si>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</si>
  <si>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</si>
  <si>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</si>
  <si>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</si>
  <si>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</si>
  <si>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</si>
  <si>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</si>
  <si>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</si>
  <si>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r>
      <t>Počet študentov poberajúcich sociálne štipendiá v osobomesiacoch</t>
    </r>
    <r>
      <rPr>
        <b/>
        <sz val="9"/>
        <rFont val="Times New Roman"/>
        <family val="1"/>
      </rPr>
      <t xml:space="preserve"> </t>
    </r>
    <r>
      <rPr>
        <b/>
        <vertAlign val="superscript"/>
        <sz val="14"/>
        <rFont val="Times New Roman"/>
        <family val="1"/>
      </rPr>
      <t>1)</t>
    </r>
  </si>
  <si>
    <r>
      <t>Počet ubytovaných študentov (vrátane interných doktorandov)</t>
    </r>
    <r>
      <rPr>
        <b/>
        <vertAlign val="superscript"/>
        <sz val="14"/>
        <rFont val="Times New Roman"/>
        <family val="1"/>
      </rPr>
      <t>2)</t>
    </r>
    <r>
      <rPr>
        <b/>
        <sz val="14"/>
        <rFont val="Times New Roman"/>
        <family val="1"/>
      </rPr>
      <t xml:space="preserve"> </t>
    </r>
    <r>
      <rPr>
        <b/>
        <sz val="12"/>
        <rFont val="Times New Roman"/>
        <family val="1"/>
      </rPr>
      <t xml:space="preserve"> v osobomesiacoch</t>
    </r>
  </si>
  <si>
    <t>T6_V2</t>
  </si>
  <si>
    <t>Stav fondu k 1. 1. kalendárneho roku  v R1 sa  rovná stavu fondu k 31.12. predchádzajúceho roku v R11.</t>
  </si>
  <si>
    <t>T13_V1</t>
  </si>
  <si>
    <t>T13_R1</t>
  </si>
  <si>
    <t>T18_V1</t>
  </si>
  <si>
    <t>Tržby z predaja dlhodobého NM a HM (účet 651)</t>
  </si>
  <si>
    <t>Výnosy z precenenia cenných papierov (účet 657)</t>
  </si>
  <si>
    <r>
      <t>Spotreba energie (účet 502)</t>
    </r>
    <r>
      <rPr>
        <sz val="12"/>
        <rFont val="Times New Roman"/>
        <family val="1"/>
      </rPr>
      <t xml:space="preserve"> [SUM(R15:R20)]</t>
    </r>
  </si>
  <si>
    <r>
      <t>Predaný tovar (účet 504)</t>
    </r>
    <r>
      <rPr>
        <sz val="12"/>
        <rFont val="Times New Roman"/>
        <family val="1"/>
      </rPr>
      <t xml:space="preserve"> [SUM(R23:R26)]</t>
    </r>
  </si>
  <si>
    <r>
      <t>Cestovné (účet 512)</t>
    </r>
    <r>
      <rPr>
        <sz val="12"/>
        <rFont val="Times New Roman"/>
        <family val="1"/>
      </rPr>
      <t xml:space="preserve"> [SUM(R36:R37)]</t>
    </r>
  </si>
  <si>
    <t>- interiérové vybavenie  (713 001)</t>
  </si>
  <si>
    <t>- telekomunikačná technika  (713 003)</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</si>
  <si>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</si>
  <si>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</si>
  <si>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</si>
  <si>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</si>
  <si>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</si>
  <si>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</si>
  <si>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</si>
  <si>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</si>
  <si>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</si>
  <si>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</si>
  <si>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</si>
  <si>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</si>
  <si>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</si>
  <si>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</si>
  <si>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</si>
  <si>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</si>
  <si>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</si>
  <si>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</si>
  <si>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</si>
  <si>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</si>
  <si>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</si>
  <si>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</si>
  <si>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 xml:space="preserve">V riadku 2 uvedie vysoká škola celkový objem príjmov z dotácií z rozpočtu obcí a VÚC. V riadkoch R2a ... rozpíše podrobnejšie jednotlivé druhy týchto dotácií, každú na zvláštny riadok.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</si>
  <si>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</si>
  <si>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</si>
  <si>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</si>
  <si>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</si>
  <si>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</si>
  <si>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</si>
  <si>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</si>
  <si>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</si>
  <si>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</si>
  <si>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</si>
  <si>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</si>
  <si>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rPr>
      <t xml:space="preserve">1) </t>
    </r>
  </si>
  <si>
    <t>- tvorba fondu prevodom z rezervného fondu (účet  413 114)</t>
  </si>
  <si>
    <t>- tvorba fondu z darov a z dedičstva (účet 413 112)</t>
  </si>
  <si>
    <t>- tvorba fondu z odpisov (účet 413 116)</t>
  </si>
  <si>
    <t>- tvorba fondu z výnosov z predaja majetku (účet 413 117)</t>
  </si>
  <si>
    <r>
      <t xml:space="preserve">- ostatná tvorba (účet 413 113) </t>
    </r>
    <r>
      <rPr>
        <vertAlign val="superscript"/>
        <sz val="12"/>
        <rFont val="Times New Roman"/>
        <family val="1"/>
      </rPr>
      <t xml:space="preserve">2) </t>
    </r>
  </si>
  <si>
    <t>92a</t>
  </si>
  <si>
    <t>1b</t>
  </si>
  <si>
    <t>2b</t>
  </si>
  <si>
    <t>3b</t>
  </si>
  <si>
    <t>4b</t>
  </si>
  <si>
    <t>15b</t>
  </si>
  <si>
    <t>15c</t>
  </si>
  <si>
    <t>15d</t>
  </si>
  <si>
    <t xml:space="preserve">Názov verejnej vysokej školy: </t>
  </si>
  <si>
    <t xml:space="preserve">    - bežný účet na riešenie úloh vedy a
      výskumu  zo SR, resp.zahraničia </t>
  </si>
  <si>
    <t>T10_R10</t>
  </si>
  <si>
    <t>bez zmien</t>
  </si>
  <si>
    <t>Priemerný mesačný náklad na doktoranda</t>
  </si>
  <si>
    <t xml:space="preserve"> - Podprogram 06K 12            </t>
  </si>
  <si>
    <t>T9_R1_SC_SD</t>
  </si>
  <si>
    <t>8a</t>
  </si>
  <si>
    <r>
      <t xml:space="preserve">Program 06K </t>
    </r>
    <r>
      <rPr>
        <sz val="12"/>
        <rFont val="Times New Roman"/>
        <family val="1"/>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</si>
  <si>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</si>
  <si>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</si>
  <si>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</si>
  <si>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</si>
  <si>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</si>
  <si>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</si>
  <si>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</si>
  <si>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</si>
  <si>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</si>
  <si>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</si>
  <si>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</si>
  <si>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</si>
  <si>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</si>
  <si>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</si>
  <si>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</si>
  <si>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</si>
  <si>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</si>
  <si>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</si>
  <si>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</si>
  <si>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</si>
  <si>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</si>
  <si>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</si>
  <si>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</si>
  <si>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</si>
  <si>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</si>
  <si>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</si>
  <si>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</si>
  <si>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</si>
  <si>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</si>
  <si>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</si>
  <si>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</si>
  <si>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</si>
  <si>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</si>
  <si>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</si>
  <si>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</si>
  <si>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</si>
  <si>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</si>
  <si>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</si>
  <si>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</si>
  <si>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</si>
  <si>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</si>
  <si>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</si>
  <si>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</si>
  <si>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</si>
  <si>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</si>
  <si>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</si>
  <si>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</si>
  <si>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</si>
  <si>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</si>
  <si>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</si>
  <si>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</si>
  <si>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</si>
  <si>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</si>
  <si>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</si>
  <si>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</si>
  <si>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</si>
  <si>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</si>
  <si>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</si>
  <si>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</si>
  <si>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</si>
  <si>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</si>
  <si>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</si>
  <si>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</si>
  <si>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</si>
  <si>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</si>
  <si>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</si>
  <si>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</si>
  <si>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</si>
  <si>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</si>
  <si>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</si>
  <si>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</si>
  <si>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</si>
  <si>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</si>
  <si>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</si>
  <si>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</si>
  <si>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</si>
  <si>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</si>
  <si>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</si>
  <si>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</si>
  <si>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</si>
  <si>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</si>
  <si>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</si>
  <si>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</si>
  <si>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</si>
  <si>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</si>
  <si>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</si>
  <si>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</si>
  <si>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</si>
  <si>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</si>
  <si>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</si>
  <si>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</si>
  <si>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</si>
  <si>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</si>
  <si>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</si>
  <si>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</si>
  <si>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</si>
  <si>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</si>
  <si>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</si>
  <si>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</si>
  <si>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</si>
  <si>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</si>
  <si>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</si>
  <si>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</si>
  <si>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</si>
  <si>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</si>
  <si>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</si>
  <si>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</si>
  <si>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</si>
  <si>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</si>
  <si>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</si>
  <si>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</si>
  <si>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</si>
  <si>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</si>
  <si>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</si>
  <si>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</si>
  <si>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</si>
  <si>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</si>
  <si>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</si>
  <si>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</si>
  <si>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</si>
  <si>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</si>
  <si>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</si>
  <si>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</si>
  <si>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</si>
  <si>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</si>
  <si>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</si>
  <si>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</si>
  <si>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</si>
  <si>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</si>
  <si>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</si>
  <si>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</si>
  <si>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</si>
  <si>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</si>
  <si>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</si>
  <si>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</si>
  <si>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</si>
  <si>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</si>
  <si>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</si>
  <si>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</si>
  <si>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</si>
  <si>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</si>
  <si>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</si>
  <si>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</si>
  <si>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</si>
  <si>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</si>
  <si>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</si>
  <si>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</si>
  <si>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</si>
  <si>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</si>
  <si>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</si>
  <si>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</si>
  <si>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</si>
  <si>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</si>
  <si>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</si>
  <si>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</si>
  <si>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</si>
  <si>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</si>
  <si>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</si>
  <si>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</si>
  <si>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</si>
  <si>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</si>
  <si>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</si>
  <si>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</si>
  <si>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</si>
  <si>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</si>
  <si>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</si>
  <si>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</si>
  <si>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</si>
  <si>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</si>
  <si>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</si>
  <si>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</si>
  <si>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</si>
  <si>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</si>
  <si>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</si>
  <si>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</si>
  <si>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</si>
  <si>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</si>
  <si>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</si>
  <si>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</si>
  <si>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</si>
  <si>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</si>
  <si>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</si>
  <si>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</si>
  <si>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</si>
  <si>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</si>
  <si>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</si>
  <si>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</si>
  <si>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</si>
  <si>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</si>
  <si>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</si>
  <si>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</si>
  <si>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</si>
  <si>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</si>
  <si>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</si>
  <si>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</si>
  <si>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</si>
  <si>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Pôžičky podnikom v skupine a ostatné pôžičky  (066 + 067) - (096 AÚ)</t>
  </si>
  <si>
    <t>Obstaranie dlhodobého finančného majetku  (043) - (096 AÚ)</t>
  </si>
  <si>
    <t>Účtovné obdobie</t>
  </si>
  <si>
    <t>Zásoby   súčet r. 031 až 036</t>
  </si>
  <si>
    <t>Materiál (112 + 119) - (191)</t>
  </si>
  <si>
    <t>Nedokončená výroba a polotovary vlastnej výroby (121 + 122) - (192 + 193)</t>
  </si>
  <si>
    <t>Výrobky  (123) - (194)</t>
  </si>
  <si>
    <t>Zvieratá  (124) - (195)</t>
  </si>
  <si>
    <t>Tovar  (132 +139) - (196)</t>
  </si>
  <si>
    <t>Ostatné pohľadávky (315 AÚ -391 AÚ)</t>
  </si>
  <si>
    <t>Pohľadávky z obchodného styku  (311 AÚ až 314 AÚ) - 391 AÚ)</t>
  </si>
  <si>
    <t>Zúčtovanie so SP a zdravotnými poisťovňami (336)</t>
  </si>
  <si>
    <t>Daňové pohľadávky  (341 až 345)</t>
  </si>
  <si>
    <t>4.</t>
  </si>
  <si>
    <t>Pokladnica  (211 +213)</t>
  </si>
  <si>
    <t>Bankové účty s dobou viazanosti dlhšou ako 1 rok (221AÚ)</t>
  </si>
  <si>
    <t>Náklady budúcich období  (381)</t>
  </si>
  <si>
    <t>Príjmy budúcich období  (385)</t>
  </si>
  <si>
    <t>Strana pasív</t>
  </si>
  <si>
    <t>Oceňovacie rozdiely z precenenia majetku a záväzkov    (414)</t>
  </si>
  <si>
    <t>Oceňovacie rozdiely z precenenia kapitálových účastín   (415)</t>
  </si>
  <si>
    <t>Záväzky z obchodného styku   (321 až 326) okrem 323</t>
  </si>
  <si>
    <t>Bežné bankové úvery      (231 + 232 + 461 AÚ)</t>
  </si>
  <si>
    <r>
      <t xml:space="preserve">Ostatné dlhodobé záväzky </t>
    </r>
    <r>
      <rPr>
        <sz val="9"/>
        <rFont val="Times New Roman"/>
        <family val="1"/>
      </rPr>
      <t xml:space="preserve"> (373 AÚ+ 479 AÚ)</t>
    </r>
  </si>
  <si>
    <t>T22_V1</t>
  </si>
  <si>
    <t>T23_V1</t>
  </si>
  <si>
    <t>T24_V1</t>
  </si>
  <si>
    <t>T25_V1</t>
  </si>
  <si>
    <t>Tabuľka 22</t>
  </si>
  <si>
    <t>Tabuľka 23</t>
  </si>
  <si>
    <t>Tabuľka 25</t>
  </si>
  <si>
    <t>Peňažné fondy tvorené podľa osobitného predpisu     (412)</t>
  </si>
  <si>
    <t>Rezervný fond                          (421)</t>
  </si>
  <si>
    <t>Ostatné fondy                          (427)</t>
  </si>
  <si>
    <t>Fondy tvorené zo zisku            (423)</t>
  </si>
  <si>
    <t>Rezervy zákonné                      (451AÚ)</t>
  </si>
  <si>
    <t>Ostatné rezervy                        (459AÚ)</t>
  </si>
  <si>
    <t>Krátkodobé  rezervy                (323+451AÚ+459AÚ)</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</si>
  <si>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</si>
  <si>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</si>
  <si>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</si>
  <si>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</si>
  <si>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</si>
  <si>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</si>
  <si>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</si>
  <si>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</si>
  <si>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</si>
  <si>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</si>
  <si>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</si>
  <si>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</si>
  <si>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Dlhodobé bankové úvery      (461 AÚ)</t>
  </si>
  <si>
    <t>Výdavky budúcich období       (383)</t>
  </si>
  <si>
    <t>Záväzky z upísaných nesplatených cenných papierov a vkladov (367)</t>
  </si>
  <si>
    <t>Obstaranie dlhodobého nehmotného majetku (041)-(093)</t>
  </si>
  <si>
    <t>Tabuľka č. 6 poskytuje informácie o počte a štruktúre zamestnancov a objeme nákladov na mzdy verejnej vysokej školy (bez odvodov).</t>
  </si>
  <si>
    <t>A. NEOBEŽNÝ MAJETOK SPOLU r. 002 + 009 + 021</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</si>
  <si>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</si>
  <si>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</si>
  <si>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</si>
  <si>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</si>
  <si>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</si>
  <si>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</si>
  <si>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</si>
  <si>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</si>
  <si>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</si>
  <si>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</si>
  <si>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</si>
  <si>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</si>
  <si>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</si>
  <si>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</si>
  <si>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</si>
  <si>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</si>
  <si>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</si>
  <si>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</si>
  <si>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</si>
  <si>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</si>
  <si>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</si>
  <si>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</si>
  <si>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</si>
  <si>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</si>
  <si>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</si>
  <si>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</si>
  <si>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</si>
  <si>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</si>
  <si>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</si>
  <si>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</si>
  <si>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</si>
  <si>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</si>
  <si>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</si>
  <si>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</si>
  <si>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</si>
  <si>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</si>
  <si>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</si>
  <si>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</si>
  <si>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</si>
  <si>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</si>
  <si>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</si>
  <si>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</si>
  <si>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</si>
  <si>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</si>
  <si>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</si>
  <si>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</si>
  <si>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</si>
  <si>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</si>
  <si>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</si>
  <si>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</si>
  <si>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</si>
  <si>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</si>
  <si>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</si>
  <si>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</si>
  <si>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</si>
  <si>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</si>
  <si>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</si>
  <si>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</si>
  <si>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</si>
  <si>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</si>
  <si>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</si>
  <si>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</si>
  <si>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</si>
  <si>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</si>
  <si>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</si>
  <si>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</si>
  <si>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</si>
  <si>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</si>
  <si>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</si>
  <si>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</si>
  <si>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</si>
  <si>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</si>
  <si>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</si>
  <si>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</si>
  <si>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</si>
  <si>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</si>
  <si>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</si>
  <si>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</si>
  <si>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</si>
  <si>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</si>
  <si>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</si>
  <si>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</si>
  <si>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</si>
  <si>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</si>
  <si>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</si>
  <si>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</si>
  <si>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</si>
  <si>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</si>
  <si>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</si>
  <si>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</si>
  <si>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</si>
  <si>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</si>
  <si>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</si>
  <si>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</si>
  <si>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</si>
  <si>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</si>
  <si>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</si>
  <si>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</si>
  <si>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</si>
  <si>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</si>
  <si>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</si>
  <si>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</si>
  <si>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</si>
  <si>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</si>
  <si>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</si>
  <si>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</si>
  <si>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</si>
  <si>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</si>
  <si>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</si>
  <si>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</si>
  <si>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</si>
  <si>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</si>
  <si>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</si>
  <si>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</si>
  <si>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</si>
  <si>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</si>
  <si>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</si>
  <si>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</si>
  <si>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</si>
  <si>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</si>
  <si>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</si>
  <si>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</si>
  <si>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</si>
  <si>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</si>
  <si>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</si>
  <si>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</si>
  <si>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</si>
  <si>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</si>
  <si>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</si>
  <si>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</si>
  <si>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</si>
  <si>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</si>
  <si>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</si>
  <si>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</si>
  <si>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</si>
  <si>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</si>
  <si>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</si>
  <si>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</si>
  <si>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</si>
  <si>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</si>
  <si>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</si>
  <si>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</si>
  <si>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</si>
  <si>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</si>
  <si>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</si>
  <si>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</si>
  <si>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</si>
  <si>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</si>
  <si>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</si>
  <si>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</si>
  <si>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</si>
  <si>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</si>
  <si>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</si>
  <si>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</si>
  <si>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</si>
  <si>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</si>
  <si>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V týchto riadkoch uvedie verejná vysoká škola všetky osobitne financované súčasti (špecifiká), každú na zvláštny riadok.</t>
  </si>
  <si>
    <t>Základné imanie    (411)</t>
  </si>
  <si>
    <t>Fond reprodukcie   (413)</t>
  </si>
  <si>
    <t>Tabuľka 24a</t>
  </si>
  <si>
    <t>Tabuľka 24b</t>
  </si>
  <si>
    <t>- ostatné energie</t>
  </si>
  <si>
    <t>Súvzťažnosti</t>
  </si>
  <si>
    <t>Samostatné hnuteľné veci a súbory hnuteľných vecí  (022) - (082 + 092 AÚ)</t>
  </si>
  <si>
    <r>
      <t xml:space="preserve">2) všetky údaje o výnosoch a nákladoch  sa uvádzajú </t>
    </r>
    <r>
      <rPr>
        <sz val="11"/>
        <rFont val="Times New Roman"/>
        <family val="1"/>
      </rPr>
      <t>v Eur</t>
    </r>
  </si>
  <si>
    <r>
      <t xml:space="preserve">Príjem z dotácie na motivačné štipendiá z kapitoly MŠVVaŠ SR v kalendárnom roku </t>
    </r>
    <r>
      <rPr>
        <b/>
        <vertAlign val="superscript"/>
        <sz val="12"/>
        <rFont val="Times New Roman"/>
        <family val="1"/>
      </rPr>
      <t>1)</t>
    </r>
    <r>
      <rPr>
        <sz val="12"/>
        <rFont val="Times New Roman"/>
        <family val="1"/>
      </rPr>
      <t xml:space="preserve"> </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</si>
  <si>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</si>
  <si>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</si>
  <si>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</si>
  <si>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</si>
  <si>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</si>
  <si>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v riadku 0123 štatistického výkazu Škol (MŠ SR) 2-04).</t>
  </si>
  <si>
    <r>
      <t xml:space="preserve">3) uvádzajú sa </t>
    </r>
    <r>
      <rPr>
        <b/>
        <sz val="11"/>
        <rFont val="Times New Roman"/>
        <family val="1"/>
      </rPr>
      <t>jedlá vydané študentom len vo vlastnej jedálni</t>
    </r>
    <r>
      <rPr>
        <sz val="11"/>
        <rFont val="Times New Roman"/>
        <family val="1"/>
      </rPr>
      <t xml:space="preserve"> , na ktoré sa poskytuje dotácia</t>
    </r>
  </si>
  <si>
    <r>
      <t xml:space="preserve">4) uvádzajú sa </t>
    </r>
    <r>
      <rPr>
        <b/>
        <sz val="11"/>
        <rFont val="Times New Roman"/>
        <family val="1"/>
      </rPr>
      <t>všetky jedlá vydané študentom v zmluvných zariadeniach</t>
    </r>
    <r>
      <rPr>
        <sz val="11"/>
        <rFont val="Times New Roman"/>
        <family val="1"/>
      </rPr>
      <t>, na ktoré sa poskytuje dotácia</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</si>
  <si>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vo vlastných jedálňach a  stravovacích zariadeniach</t>
    </r>
    <r>
      <rPr>
        <sz val="12"/>
        <color indexed="8"/>
        <rFont val="Times New Roman"/>
        <family val="1"/>
      </rPr>
      <t>.</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</si>
  <si>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 prenajatých stravovacích zariadeniach</t>
    </r>
    <r>
      <rPr>
        <sz val="12"/>
        <color indexed="8"/>
        <rFont val="Times New Roman"/>
        <family val="1"/>
      </rPr>
      <t>.</t>
    </r>
  </si>
  <si>
    <t>T13_R11_SE(SF)</t>
  </si>
  <si>
    <t>z účelovej dotácie MŠVVaŠ SR</t>
  </si>
  <si>
    <t xml:space="preserve">Nevyčerpaná dotácia (+) / nedoplatok dotácie (-) k 31. 12. predchádzajúceho roka  
[R4_SC = R6_SA]                         </t>
  </si>
  <si>
    <t>T1_R1:R15</t>
  </si>
  <si>
    <r>
      <t xml:space="preserve">Uvádza sa </t>
    </r>
    <r>
      <rPr>
        <b/>
        <sz val="12"/>
        <rFont val="Times New Roman"/>
        <family val="1"/>
      </rPr>
      <t>skutočne poskytnutá</t>
    </r>
    <r>
      <rPr>
        <sz val="12"/>
        <rFont val="Times New Roman"/>
        <family val="1"/>
      </rPr>
      <t xml:space="preserve"> dotácia na sociálne a motivačné štipendiá a </t>
    </r>
    <r>
      <rPr>
        <b/>
        <sz val="12"/>
        <rFont val="Times New Roman"/>
        <family val="1"/>
      </rPr>
      <t>nie nárok</t>
    </r>
    <r>
      <rPr>
        <sz val="12"/>
        <rFont val="Times New Roman"/>
        <family val="1"/>
      </rPr>
      <t xml:space="preserve"> vyplývajúci z potreby štipendií podľa zákona.</t>
    </r>
  </si>
  <si>
    <t>T7_R11</t>
  </si>
  <si>
    <t>T13_R1_SI(SJ) = výkazníctvo súvaha, časť Pasíva,  
riadky 064 + 065 + 069 + 071 
(k 1. 1.)
T13_R12_SI(SJ) = výkazníctvo súvaha, časť Pasíva,  
riadky 064 + 065 + 069 + 071 
(k 31. 12.)</t>
  </si>
  <si>
    <t>Všeobecná poznámka č. 1</t>
  </si>
  <si>
    <t>doktorandi a doktorandské štipendiá</t>
  </si>
  <si>
    <t>47a</t>
  </si>
  <si>
    <t>Príspevok z podielu zaplatenej dane (účet 665)</t>
  </si>
  <si>
    <t>- iné analyticky sledované náklady (účty 501 005-006, 501 013-018, 501 077)</t>
  </si>
  <si>
    <t>86a</t>
  </si>
  <si>
    <t>Vnútroorganizačné prevody (účtovná skupina 57)</t>
  </si>
  <si>
    <t>Projektovaná lôžková kapacita študentského domova k 31. 12. kalendárneho roka (v počte miest)</t>
  </si>
  <si>
    <t>T9_R6_SA_AB</t>
  </si>
  <si>
    <r>
      <t xml:space="preserve">Štipendiá z vlastných zdrojov vysokej školy (§ 97 zákona) spolu </t>
    </r>
    <r>
      <rPr>
        <sz val="12"/>
        <rFont val="Times New Roman"/>
        <family val="1"/>
      </rPr>
      <t xml:space="preserve">[R2+R5+R8+R11] </t>
    </r>
  </si>
  <si>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</si>
  <si>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</si>
  <si>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T4_R11</t>
  </si>
  <si>
    <t>Stavy na devízových účtoch uvádzať v eurách.</t>
  </si>
  <si>
    <t>F = A+B+C+D+E</t>
  </si>
  <si>
    <t>J</t>
  </si>
  <si>
    <t>K</t>
  </si>
  <si>
    <t>L=
G+H+I+J+K</t>
  </si>
  <si>
    <t>10a</t>
  </si>
  <si>
    <t>G=A+B+C+D+E+F</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</si>
  <si>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val="single"/>
        <sz val="12"/>
        <rFont val="Times New Roman"/>
        <family val="1"/>
      </rPr>
      <t>nie sú</t>
    </r>
    <r>
      <rPr>
        <b/>
        <sz val="12"/>
        <rFont val="Times New Roman"/>
        <family val="1"/>
      </rPr>
      <t xml:space="preserve"> súčasťou tejto zmluvy. </t>
    </r>
  </si>
  <si>
    <t>Poskytnuté príspevky z podielu zaplatenej dane</t>
  </si>
  <si>
    <t>Zost. cena predaného DNM a DHM</t>
  </si>
  <si>
    <t>Iné pohľadávky  (335 AÚ + 373 AÚ + 375 AÚ + 378 AÚ) - (391 AÚ)</t>
  </si>
  <si>
    <t>T4_R4</t>
  </si>
  <si>
    <t>Vysoká škola uvedie v samostatnom riadku objem výnosov zo školného za štúdium v externej forme štúdia</t>
  </si>
  <si>
    <t xml:space="preserve">zabezpečenie mobilít v súlade s medzinárodnými zmluvami </t>
  </si>
  <si>
    <t>Peniaze na ceste (účet 261)</t>
  </si>
  <si>
    <t>V prípade, že časť dotácie škola posúva na zmluvné zariadenia, uveďe to do poznámky pod tabuľkou</t>
  </si>
  <si>
    <r>
      <t xml:space="preserve">Uvedú sa </t>
    </r>
    <r>
      <rPr>
        <b/>
        <sz val="12"/>
        <color indexed="8"/>
        <rFont val="Times New Roman"/>
        <family val="1"/>
      </rPr>
      <t xml:space="preserve">len náklady na jedlá </t>
    </r>
    <r>
      <rPr>
        <sz val="12"/>
        <color indexed="8"/>
        <rFont val="Times New Roman"/>
        <family val="1"/>
      </rPr>
      <t xml:space="preserve">  vydané študentom  v kalendárnom roku  </t>
    </r>
    <r>
      <rPr>
        <b/>
        <sz val="12"/>
        <color indexed="8"/>
        <rFont val="Times New Roman"/>
        <family val="1"/>
      </rPr>
      <t xml:space="preserve"> vo vlastných jedálňach a  stravovacích zariadeniach</t>
    </r>
    <r>
      <rPr>
        <sz val="12"/>
        <color indexed="8"/>
        <rFont val="Times New Roman"/>
        <family val="1"/>
      </rPr>
      <t>.</t>
    </r>
  </si>
  <si>
    <r>
      <t xml:space="preserve">Tabuľka č. 25 poskytuje informácie o súvahe </t>
    </r>
    <r>
      <rPr>
        <b/>
        <sz val="12"/>
        <rFont val="Times New Roman"/>
        <family val="1"/>
      </rPr>
      <t>"Pasíva"</t>
    </r>
    <r>
      <rPr>
        <sz val="12"/>
        <rFont val="Times New Roman"/>
        <family val="1"/>
      </rPr>
      <t xml:space="preserve"> - sumár za VVŠ. </t>
    </r>
    <r>
      <rPr>
        <b/>
        <sz val="12"/>
        <rFont val="Times New Roman"/>
        <family val="1"/>
      </rPr>
      <t>Údaje  je potrebné uvádzať s presnosťou na dve desatinné miesta.</t>
    </r>
  </si>
  <si>
    <r>
      <t xml:space="preserve">Tabuľka č. 22 poskytuje informácie o výkaze ziskov a strát sumár za VVŠ </t>
    </r>
    <r>
      <rPr>
        <b/>
        <sz val="12"/>
        <rFont val="Times New Roman"/>
        <family val="1"/>
      </rPr>
      <t xml:space="preserve">za oblasť sociálnej podpory študentov </t>
    </r>
    <r>
      <rPr>
        <sz val="12"/>
        <rFont val="Times New Roman"/>
        <family val="1"/>
      </rPr>
      <t xml:space="preserve"> časť </t>
    </r>
    <r>
      <rPr>
        <b/>
        <sz val="12"/>
        <rFont val="Times New Roman"/>
        <family val="1"/>
      </rPr>
      <t xml:space="preserve">"Výnosy". </t>
    </r>
    <r>
      <rPr>
        <sz val="12"/>
        <rFont val="Times New Roman"/>
        <family val="1"/>
      </rPr>
      <t>Údaje  sa uvádzajú s presnosťou na dve desatinné miesta.</t>
    </r>
  </si>
  <si>
    <r>
      <t xml:space="preserve">Tabuľka č. 24a, 24b poskytuje informácie o súvahe  </t>
    </r>
    <r>
      <rPr>
        <b/>
        <sz val="12"/>
        <rFont val="Times New Roman"/>
        <family val="1"/>
      </rPr>
      <t>"Aktíva"</t>
    </r>
    <r>
      <rPr>
        <sz val="12"/>
        <rFont val="Times New Roman"/>
        <family val="1"/>
      </rPr>
      <t xml:space="preserve">- sumár za VVŠ. </t>
    </r>
    <r>
      <rPr>
        <b/>
        <sz val="12"/>
        <rFont val="Times New Roman"/>
        <family val="1"/>
      </rPr>
      <t>Údaje  je potrebné uvádzať s presnosťou na dve desatinné miesta</t>
    </r>
    <r>
      <rPr>
        <sz val="12"/>
        <rFont val="Times New Roman"/>
        <family val="1"/>
      </rPr>
      <t>.</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</si>
  <si>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</si>
  <si>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</si>
  <si>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</si>
  <si>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</si>
  <si>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T21_R1_SA + T11_R10_SB - T5_R85_SC = T21_R1_SG</t>
  </si>
  <si>
    <r>
      <t>T21_R1_</t>
    </r>
    <r>
      <rPr>
        <b/>
        <sz val="12"/>
        <rFont val="Times New Roman"/>
        <family val="1"/>
      </rPr>
      <t>SA</t>
    </r>
    <r>
      <rPr>
        <sz val="12"/>
        <rFont val="Times New Roman"/>
        <family val="1"/>
      </rPr>
      <t xml:space="preserve"> + T11_R10_SB - T5_R85_SC = T21_R1_</t>
    </r>
    <r>
      <rPr>
        <b/>
        <sz val="12"/>
        <rFont val="Times New Roman"/>
        <family val="1"/>
      </rPr>
      <t>SG</t>
    </r>
  </si>
  <si>
    <r>
      <t>T21_R1_</t>
    </r>
    <r>
      <rPr>
        <b/>
        <sz val="12"/>
        <rFont val="Times New Roman"/>
        <family val="1"/>
      </rPr>
      <t>SB</t>
    </r>
    <r>
      <rPr>
        <sz val="12"/>
        <rFont val="Times New Roman"/>
        <family val="1"/>
      </rPr>
      <t xml:space="preserve"> + T11_R10a_SB - T5_R86a_SC = T21_R1_</t>
    </r>
    <r>
      <rPr>
        <b/>
        <sz val="12"/>
        <rFont val="Times New Roman"/>
        <family val="1"/>
      </rPr>
      <t>SH</t>
    </r>
  </si>
  <si>
    <t>T21_R1_SB + T11_R10a_SB - T5_R86a_SC = T21_R1_SH</t>
  </si>
  <si>
    <t>Čerpanie z iných zdrojov</t>
  </si>
  <si>
    <t>T11_R10</t>
  </si>
  <si>
    <t>T11_R10a</t>
  </si>
  <si>
    <t>T11_R13</t>
  </si>
  <si>
    <t>T2_R3</t>
  </si>
  <si>
    <t>T11_SB_R10 = T1_SB_R15+T2_SB_R1
+T18_SB_R9</t>
  </si>
  <si>
    <t>T11_SB_R10a = T17_SC+SD_R21a</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</si>
  <si>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</si>
  <si>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</si>
  <si>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</si>
  <si>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</si>
  <si>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</si>
  <si>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</si>
  <si>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</si>
  <si>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</si>
  <si>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</si>
  <si>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T19_R1_SC + T20_R3_SB + T8_R1_SC  = T13_R11_SF</t>
  </si>
  <si>
    <t>Tabuľka 24a,b</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</si>
  <si>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</si>
  <si>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</si>
  <si>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</si>
  <si>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</si>
  <si>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</si>
  <si>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rPr>
      <t xml:space="preserve">- </t>
    </r>
    <r>
      <rPr>
        <b/>
        <sz val="10"/>
        <color indexed="8"/>
        <rFont val="Tahoma"/>
        <family val="2"/>
      </rPr>
      <t>Priemerný evidenčný počet zamestnancov - prepočítaný počet</t>
    </r>
    <r>
      <rPr>
        <sz val="10"/>
        <color indexed="8"/>
        <rFont val="Tahoma"/>
        <family val="2"/>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</si>
  <si>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 xml:space="preserve">Tabuľka č. 23 poskytuje informácie o výkaze ziskov a strát sumár za VVŠ </t>
    </r>
    <r>
      <rPr>
        <b/>
        <sz val="12"/>
        <rFont val="Times New Roman"/>
        <family val="1"/>
      </rPr>
      <t>za oblasť sociálnej podpory študentov</t>
    </r>
    <r>
      <rPr>
        <sz val="12"/>
        <rFont val="Times New Roman"/>
        <family val="1"/>
      </rPr>
      <t xml:space="preserve">  časť</t>
    </r>
    <r>
      <rPr>
        <b/>
        <sz val="12"/>
        <rFont val="Times New Roman"/>
        <family val="1"/>
      </rPr>
      <t xml:space="preserve"> "Náklady". </t>
    </r>
    <r>
      <rPr>
        <sz val="12"/>
        <rFont val="Times New Roman"/>
        <family val="1"/>
      </rPr>
      <t>Údaje sa uvádzajú s presnosťou na dve desatinné miesta.</t>
    </r>
  </si>
  <si>
    <t>Uvedie sa objem na obstaranie a technické zhodnotenie dlhodobého majetku z iných zdrojov v danom roku vrátane zostatkov na týchto zdrojoch (patria sem aj prostriedky zo zdroja 11E1- Finančný mechanizmus, EHP 11E3- Nórsky finančný mechanizmus a 121 – Všeobecná pokladničná správa vrátane ich zostatkov z predchádzajúcich rokov)</t>
  </si>
  <si>
    <r>
      <t>Vo všetkých predpísaných tabuľkách výročnej správy sa dodržiavajú nasledujúce konvencie:</t>
    </r>
    <r>
      <rPr>
        <sz val="12"/>
        <rFont val="Times New Roman"/>
        <family val="1"/>
      </rPr>
      <t xml:space="preserve">
</t>
    </r>
    <r>
      <rPr>
        <b/>
        <i/>
        <sz val="12"/>
        <rFont val="Times New Roman"/>
        <family val="1"/>
      </rPr>
      <t>a)</t>
    </r>
    <r>
      <rPr>
        <sz val="12"/>
        <rFont val="Times New Roman"/>
        <family val="1"/>
      </rPr>
      <t xml:space="preserve"> Všetky riadky tabuliek, ktoré obsahujú údaje, sú číslované. Ak sa údaj v riadku vypočíta z údajov v iných riadkoch, je v riadku s vypočítaným údajom uvedený príslušný vzorec.
</t>
    </r>
    <r>
      <rPr>
        <b/>
        <i/>
        <sz val="12"/>
        <rFont val="Times New Roman"/>
        <family val="1"/>
      </rPr>
      <t>b)</t>
    </r>
    <r>
      <rPr>
        <sz val="12"/>
        <rFont val="Times New Roman"/>
        <family val="1"/>
      </rPr>
      <t xml:space="preserve"> Riadky tabuľky s hlavnými údajmi za sledovanú oblasť sú vyznačené tučným písmom. Ak v riadkoch nasledujúcich za takýmto riadkom je uvedený </t>
    </r>
    <r>
      <rPr>
        <b/>
        <u val="single"/>
        <sz val="12"/>
        <rFont val="Times New Roman"/>
        <family val="1"/>
      </rPr>
      <t xml:space="preserve">podrobnejší </t>
    </r>
    <r>
      <rPr>
        <sz val="12"/>
        <rFont val="Times New Roman"/>
        <family val="1"/>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rPr>
      <t>c)</t>
    </r>
    <r>
      <rPr>
        <sz val="12"/>
        <rFont val="Times New Roman"/>
        <family val="1"/>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rPr>
      <t>d)</t>
    </r>
    <r>
      <rPr>
        <sz val="12"/>
        <rFont val="Times New Roman"/>
        <family val="1"/>
      </rPr>
      <t xml:space="preserve"> Výraz „SUM(R1:R5)“ znamená „súčet riadkov R1 až R5“.
</t>
    </r>
    <r>
      <rPr>
        <b/>
        <i/>
        <sz val="12"/>
        <rFont val="Times New Roman"/>
        <family val="1"/>
      </rPr>
      <t xml:space="preserve">e) </t>
    </r>
    <r>
      <rPr>
        <sz val="12"/>
        <rFont val="Times New Roman"/>
        <family val="1"/>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rPr>
      <t>f)</t>
    </r>
    <r>
      <rPr>
        <sz val="12"/>
        <rFont val="Times New Roman"/>
        <family val="1"/>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</si>
  <si>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</si>
  <si>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V riadku 2 až 6 uvedie vysoká škola vysokoškolských učiteľov zaradených vo </t>
    </r>
    <r>
      <rPr>
        <u val="single"/>
        <sz val="12"/>
        <rFont val="Times New Roman"/>
        <family val="1"/>
      </rPr>
      <t>funkciách</t>
    </r>
    <r>
      <rPr>
        <sz val="12"/>
        <rFont val="Times New Roman"/>
        <family val="1"/>
      </rPr>
      <t xml:space="preserve">  profesor, docent, odborný asistent, asistent a lektor.</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</si>
  <si>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</si>
  <si>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</si>
  <si>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</si>
  <si>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t>V tomto riadku uvádzajte len  čerpanie sociálnych štipendií a motivačných štipendií z dotácie a z vlastných zdrojov. Táto hodnota musí byť započítaná v tvorbe fondu a tiež uvedená v T19_R1.</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</si>
  <si>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</si>
  <si>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</si>
  <si>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</si>
  <si>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</si>
  <si>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</si>
  <si>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t>- počet vydaných jedál študentom vo vlastných stravovacích zariadeniach 3)</t>
  </si>
  <si>
    <r>
      <t>- počet vydaných jedál študentom v zmluvných zariadeniach</t>
    </r>
    <r>
      <rPr>
        <vertAlign val="superscript"/>
        <sz val="12"/>
        <rFont val="Times New Roman"/>
        <family val="1"/>
      </rPr>
      <t xml:space="preserve"> 4)</t>
    </r>
  </si>
  <si>
    <t xml:space="preserve">Stav k 31. 12. 2012  </t>
  </si>
  <si>
    <t>T_13_SG(SH)</t>
  </si>
  <si>
    <t>T10_R13</t>
  </si>
  <si>
    <t>Uvedie sa objem prijatej kapitálovej dotácie z prostriedkov EÚ vrátane spolufinancovania (účet 346005 – 346008 strana DAL,  zdroje 1151, 1152, 11S1, 11S2, 11T1, 11T2, (všetky zdroje EŠF na ktorých VVŠ účtuje, aj všetky analytické účty) okrem 11E1, 11E3 a 121 – viď riadok 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</si>
  <si>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</si>
  <si>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</si>
  <si>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</si>
  <si>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</si>
  <si>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</si>
  <si>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</si>
  <si>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</si>
  <si>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v hlavičkách boli zmenené (aktualizované) roky</t>
  </si>
  <si>
    <t>Návrh na prídel do štipendijného fondu na základe rozhodnutia VVŠ, ktorý sa musí rovnať minimálne objemu z riadku R11.</t>
  </si>
  <si>
    <t xml:space="preserve">T10_R14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</si>
  <si>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rPr>
      <t>z APVV pre hlavného riešiteľa (údaje patria do T18). Do tejto tabuľky sa uvádzajú len dotácie z APVV pre spoluriešiteľa, ak hlavným riešiteľom je iná právnická osoba ako VVŠ. Nepatria sem prostriedky na zahraničné mobility na 05T 08 a 021 02 03.</t>
    </r>
  </si>
  <si>
    <r>
      <t xml:space="preserve">Uvedie sa dotácia z </t>
    </r>
    <r>
      <rPr>
        <b/>
        <sz val="12"/>
        <rFont val="Times New Roman"/>
        <family val="1"/>
      </rPr>
      <t xml:space="preserve">Úradu vlády SR (na R3) </t>
    </r>
    <r>
      <rPr>
        <sz val="12"/>
        <rFont val="Times New Roman"/>
        <family val="1"/>
      </rPr>
      <t xml:space="preserve">, poskytnutá na riešenie projektov v rámci </t>
    </r>
    <r>
      <rPr>
        <b/>
        <sz val="12"/>
        <rFont val="Times New Roman"/>
        <family val="1"/>
      </rPr>
      <t>Finančného mechanizmu EHP</t>
    </r>
    <r>
      <rPr>
        <sz val="12"/>
        <rFont val="Times New Roman"/>
        <family val="1"/>
      </rPr>
      <t xml:space="preserve"> a </t>
    </r>
    <r>
      <rPr>
        <b/>
        <sz val="12"/>
        <rFont val="Times New Roman"/>
        <family val="1"/>
      </rPr>
      <t>Nórskeho finančného mechanizmu</t>
    </r>
    <r>
      <rPr>
        <sz val="12"/>
        <rFont val="Times New Roman"/>
        <family val="1"/>
      </rPr>
      <t>. Údaje budú kontrolované na hodnoty z výkazníctva - bežné a kapitálové výdavky evidované na zdrojoch 11E1, 11E3 a 121.</t>
    </r>
  </si>
  <si>
    <t>T3_R21_SA (SC) = T4_R1_SA (SB),
T3_R22_SA (SC) = T4_R5_SA (SB)</t>
  </si>
  <si>
    <t>T4_R1_SA (SB) = T3_R21_SA (SC),
T4_R5_SA (SB) = T3_R22_SA (SC) 
T4_R11_SA (SB) =   T13_R9_SE (SF)</t>
  </si>
  <si>
    <t>Údaje v T4 sú kontrolované na údaje z T3, a to na výnosy z hlavnej činnosti - školné (T3_R21), poplatky spojené so štúdiom (T3_R22). 
Údaj  v R11 - návrh na prídel do štipendijného fondu musí byť minimálne vo výške vykazovanom na riadku R10 - základ pre prídel do štipendijného fondu.</t>
  </si>
  <si>
    <t>V T11_R10 sa uvádzajú kapitálové výdavky prijaté (cash) zo zdroja 111. Ide o dotácie z programu 077 (T1_SB_R15), z iných kapitol štátneho rozpočtu (T2_SB_R1), z kapitoly MŠVVaŠ mimo programu 077 a mimo prostriedkov z EÚ (T18_SB_R9).
 Výšku kapitálovej dotácie z iných kapitol žiadame osobitne uviesť do poznámky.</t>
  </si>
  <si>
    <t xml:space="preserve">T11_R2_SA (SB) = T13_R2_SC (SD),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</si>
  <si>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</si>
  <si>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r>
      <t>Výnosy zo školného</t>
    </r>
    <r>
      <rPr>
        <sz val="12"/>
        <color indexed="8"/>
        <rFont val="Times New Roman"/>
        <family val="1"/>
      </rPr>
      <t xml:space="preserve">  [R2+R3 +R4]</t>
    </r>
  </si>
  <si>
    <t xml:space="preserve">- výnosy zo školného za  štúdium v externej forme štúdia (§92 ods. 4) zákona (účet  649020) </t>
  </si>
  <si>
    <t>Háork "Vysvetlivky"</t>
  </si>
  <si>
    <t>Hárok "Súvzťažnosti"</t>
  </si>
  <si>
    <t>všetky zmeny sú vyznačené červeným písmom</t>
  </si>
  <si>
    <t>T13_R9_SF = T4_R11_SB</t>
  </si>
  <si>
    <t>T13_R4_SD = T5_R86_SC+SD</t>
  </si>
  <si>
    <r>
      <t xml:space="preserve">Súvzťažnosť tvorby štipendijného fondu z výnosov zo školného v T13_R9_SF na </t>
    </r>
    <r>
      <rPr>
        <sz val="12"/>
        <color indexed="8"/>
        <rFont val="Times New Roman"/>
        <family val="1"/>
      </rPr>
      <t>T4_R11_SB.</t>
    </r>
  </si>
  <si>
    <r>
      <t xml:space="preserve">Nárok na príspevok zo štátneho rozpočtu na jedlá podľa metodiky </t>
    </r>
    <r>
      <rPr>
        <sz val="12"/>
        <rFont val="Times New Roman"/>
        <family val="1"/>
      </rPr>
      <t xml:space="preserve">                                     </t>
    </r>
  </si>
  <si>
    <t>Číslo účtu/Poznámka</t>
  </si>
  <si>
    <r>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na riešenie projektov </t>
    </r>
    <r>
      <rPr>
        <b/>
        <u val="single"/>
        <sz val="12"/>
        <rFont val="Times New Roman"/>
        <family val="1"/>
      </rPr>
      <t>APVV pre spoluriešiteľov</t>
    </r>
    <r>
      <rPr>
        <sz val="12"/>
        <rFont val="Times New Roman"/>
        <family val="1"/>
      </rPr>
      <t xml:space="preserve"> projektu, kde hlavným riešiteľom je iná právnická osoba ako VVŠ. 
</t>
    </r>
  </si>
  <si>
    <t xml:space="preserve"> - štipendiá doktorandov  (účet 549 001, 549 016, 549 017)</t>
  </si>
  <si>
    <t>súčet HČ+PČ</t>
  </si>
  <si>
    <t>súčet HČ+PČ-daň z príjmov</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</si>
  <si>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</si>
  <si>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</si>
  <si>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</si>
  <si>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T7_R10</t>
  </si>
  <si>
    <t>Tabuľka č. 7 poskytuje informácie o  počte interných doktorandov, o nákladoch vysokej školy na štipendiá doktorandov a o ich krytí výnosmi (z poskytnutých  účelových a neúčelových dotácií MŠVVaŠ SR).</t>
  </si>
  <si>
    <t>T7_SA</t>
  </si>
  <si>
    <r>
      <t xml:space="preserve">V stĺpci A škola  uvedie náklady na štipendiá doktorandov, ktoré mala na doktorandov na miestach pridelených ministerstvom školstva,vedy,výskumu a športu </t>
    </r>
    <r>
      <rPr>
        <u val="single"/>
        <sz val="12"/>
        <rFont val="Times New Roman"/>
        <family val="1"/>
      </rPr>
      <t>z účelovej</t>
    </r>
    <r>
      <rPr>
        <sz val="12"/>
        <rFont val="Times New Roman"/>
        <family val="1"/>
      </rPr>
      <t xml:space="preserve"> dotácie. </t>
    </r>
  </si>
  <si>
    <r>
      <t xml:space="preserve">V stĺpci B sa uvedú náklady na štipendiá doktorandov </t>
    </r>
    <r>
      <rPr>
        <u val="single"/>
        <sz val="12"/>
        <rFont val="Times New Roman"/>
        <family val="1"/>
      </rPr>
      <t>z neúčelovej</t>
    </r>
    <r>
      <rPr>
        <sz val="12"/>
        <rFont val="Times New Roman"/>
        <family val="1"/>
      </rPr>
      <t xml:space="preserve"> dotácie na štipendiá. </t>
    </r>
  </si>
  <si>
    <r>
      <t>T20_R2_SB+</t>
    </r>
    <r>
      <rPr>
        <sz val="12"/>
        <color indexed="10"/>
        <rFont val="Times New Roman"/>
        <family val="1"/>
      </rPr>
      <t>T20_R2_SC</t>
    </r>
    <r>
      <rPr>
        <sz val="12"/>
        <rFont val="Times New Roman"/>
        <family val="1"/>
      </rPr>
      <t xml:space="preserve"> = T1_R13_SA </t>
    </r>
  </si>
  <si>
    <t>- dary (účet 649 009) (646)</t>
  </si>
  <si>
    <r>
      <t>Tržby z predaja služieb (účet 602)</t>
    </r>
    <r>
      <rPr>
        <sz val="12"/>
        <rFont val="Times New Roman"/>
        <family val="1"/>
      </rPr>
      <t xml:space="preserve"> [SUM(R7:R10)] </t>
    </r>
  </si>
  <si>
    <t xml:space="preserve">- náklady na tvorbu ostatných fondov (účty 556 300 556 510, 556 520) </t>
  </si>
  <si>
    <t>doplnené/spresnené analytické účty</t>
  </si>
  <si>
    <t>T7_SD</t>
  </si>
  <si>
    <r>
      <t xml:space="preserve">z </t>
    </r>
    <r>
      <rPr>
        <b/>
        <sz val="12"/>
        <color indexed="17"/>
        <rFont val="Times New Roman"/>
        <family val="1"/>
      </rPr>
      <t>neúčelovej</t>
    </r>
    <r>
      <rPr>
        <b/>
        <sz val="12"/>
        <color indexed="8"/>
        <rFont val="Times New Roman"/>
        <family val="1"/>
      </rPr>
      <t xml:space="preserve"> dotácie MŠVVaŠ SR</t>
    </r>
  </si>
  <si>
    <t>E=A+B+C+D</t>
  </si>
  <si>
    <t>Fond na podporu štúdia študentov so špecifickými potrebami</t>
  </si>
  <si>
    <t>Uvádzajte tvorbu fondu podľa §16a bod d) zákona 131/2002,  t.j. fondu na podporu štúdia študentov so špecifickými potrebami</t>
  </si>
  <si>
    <t>Účtová trieda 5 spolu r.01 až r.37</t>
  </si>
  <si>
    <t>Pohľadávky voči účastníkom združení  (358 AÚ - 391 AÚ)</t>
  </si>
  <si>
    <t>Pohľadávky voči účastníkom združení  (358 AÚ -391 AÚ)</t>
  </si>
  <si>
    <t>Spojovací účet pri združení  (396-391 AÚ)</t>
  </si>
  <si>
    <t>Bankové účty  (221 AÚ + 261)</t>
  </si>
  <si>
    <t>Obstaranie krátkodobého finančného majetku (259-291 AÚ)</t>
  </si>
  <si>
    <t>C. ČASOVÉ ROZLÍŠENIE SPOLU        r. 058 a r. 059</t>
  </si>
  <si>
    <t xml:space="preserve"> MAJETOK SPOLU                           r.001 + 029 +057</t>
  </si>
  <si>
    <t>Finančné účty                                           r.052 až 056</t>
  </si>
  <si>
    <t>Krátkodobé pohľadávky                         r.043 až 050</t>
  </si>
  <si>
    <t>Dlhodobé pohľadávky                              r.038 až 041</t>
  </si>
  <si>
    <t>B. OBEŽNÝ MAJETOK SPOLU    r.030+037+042+051</t>
  </si>
  <si>
    <t>Dlhodobý nehmotný majetok                r.003 až 008</t>
  </si>
  <si>
    <t>Dlhodobý hmotný majetok                     r.010 až 020</t>
  </si>
  <si>
    <t>Dlhodobý finančný majetok                   r.022 až 028</t>
  </si>
  <si>
    <t>A. VLASTNÉ ZDROJE KRYTIA MAJETKU SPOLU         r.062+068+072+073</t>
  </si>
  <si>
    <t>Imanie a peňažné fondy                                       r.063 až 067</t>
  </si>
  <si>
    <t>Fondy tvorené zo zisku                                      r.069 až 071</t>
  </si>
  <si>
    <t>Nevysporiadaný výsledok hospodárenia minulých rokov          (+,- 428)</t>
  </si>
  <si>
    <t>Výsledok hospodárenia za účtovné obdobie       r. 060 -(r.062+068+072+074+101)</t>
  </si>
  <si>
    <t>B. Cudzie zdroje                                             r.075+079+087+097</t>
  </si>
  <si>
    <t>Rezervy                                                                r.076 až 078</t>
  </si>
  <si>
    <t>Dlhodobé  záväzky                                               r.080 až 086</t>
  </si>
  <si>
    <t>Krátkodobé záväzky                                            r.088 až 096</t>
  </si>
  <si>
    <t>Ostatné záväzky  (379 + 373 AÚ +474 AÚ + 479 AÚ)</t>
  </si>
  <si>
    <t>Bankové výpomoci a pôžičky                            r.098 až 100</t>
  </si>
  <si>
    <t>Prijaté krátkodobé finančné výpomoci   (241 + 249)</t>
  </si>
  <si>
    <t>C. ČASOVÉ ROZLÍŠENIE SPOLU                         r. 102 + 103</t>
  </si>
  <si>
    <t>Výnosy budúcich období         (384)</t>
  </si>
  <si>
    <r>
      <t xml:space="preserve">VLASTNÉ ZDROJE A CUDZIE ZDROJE SPOLU </t>
    </r>
    <r>
      <rPr>
        <b/>
        <sz val="11"/>
        <rFont val="Times New Roman"/>
        <family val="1"/>
      </rPr>
      <t>r.061+074+101</t>
    </r>
  </si>
  <si>
    <r>
      <t xml:space="preserve">Počet študentov poberajúcich sociálne štipendiá </t>
    </r>
    <r>
      <rPr>
        <b/>
        <sz val="12"/>
        <rFont val="Times New Roman"/>
        <family val="1"/>
      </rPr>
      <t xml:space="preserve"> </t>
    </r>
    <r>
      <rPr>
        <b/>
        <vertAlign val="superscript"/>
        <sz val="14"/>
        <rFont val="Times New Roman"/>
        <family val="1"/>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</si>
  <si>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</si>
  <si>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rPr>
      <t>z prostriedkov EÚ (štrukturálnych fondov)</t>
    </r>
    <r>
      <rPr>
        <b/>
        <sz val="12"/>
        <color indexed="8"/>
        <rFont val="Times New Roman"/>
        <family val="1"/>
      </rPr>
      <t xml:space="preserve"> používanej na kompenzáciu odpisov majetku z nej obstaraného</t>
    </r>
  </si>
  <si>
    <r>
      <t>Priemerné náklady  na jedlo študenta v Eur [</t>
    </r>
    <r>
      <rPr>
        <sz val="12"/>
        <rFont val="Times New Roman"/>
        <family val="1"/>
      </rPr>
      <t>R10</t>
    </r>
    <r>
      <rPr>
        <sz val="12"/>
        <rFont val="Times New Roman"/>
        <family val="1"/>
      </rPr>
      <t>/R13]</t>
    </r>
  </si>
  <si>
    <t>Rozdiel 2013-2012</t>
  </si>
  <si>
    <t xml:space="preserve">Rozdiel 2013-2012 </t>
  </si>
  <si>
    <t>Tabuľka č. 6: Zamestnanci a náklady na mzdy verejnej vysokej školy v roku 2013</t>
  </si>
  <si>
    <t>Priemerný evidenčný prepočítaný počet zamestnancov za rok 2013</t>
  </si>
  <si>
    <t xml:space="preserve">Nevyčerpaná účelová dotácia (+) / nedoplatok účelovej dotácie (-) za rok 2012 </t>
  </si>
  <si>
    <t>Tabuľka č. 8: Údaje o systéme sociálnej podpory - časť  sociálne štipendiá  (§ 96 zákona) 
za roky 2012 a 2013</t>
  </si>
  <si>
    <r>
      <t>Tabuľka č. 9: Údaje o systéme sociálnej podpory  - časť výnosy a náklady</t>
    </r>
    <r>
      <rPr>
        <b/>
        <vertAlign val="superscript"/>
        <sz val="14"/>
        <rFont val="Times New Roman"/>
        <family val="1"/>
      </rPr>
      <t>1)</t>
    </r>
    <r>
      <rPr>
        <b/>
        <sz val="14"/>
        <rFont val="Times New Roman"/>
        <family val="1"/>
      </rPr>
      <t xml:space="preserve"> študentských domovov 
(bez zmluvných zariadení) za roky 2012 a 2013</t>
    </r>
  </si>
  <si>
    <t xml:space="preserve">Čerpanie bežnej dotácie v roku 2013 prostredníctvom fondu reprodukcie </t>
  </si>
  <si>
    <t>Čerpanie kapitálovej dotácie v roku 2013
zo štátneho rozpočtu</t>
  </si>
  <si>
    <r>
      <t xml:space="preserve">Čerpanie kapitálovej dotácie v roku 2013
</t>
    </r>
    <r>
      <rPr>
        <b/>
        <sz val="11"/>
        <color indexed="8"/>
        <rFont val="Times New Roman"/>
        <family val="1"/>
      </rPr>
      <t>z prostriedkov EÚ (štrukturálnych fondov)</t>
    </r>
  </si>
  <si>
    <t>Tabuľka č. 13: Stav a vývoj finančných fondov verejnej vysokej školy v rokoch 2012 a 2013</t>
  </si>
  <si>
    <t>K=A+C+E+G+I</t>
  </si>
  <si>
    <t>L=B+D+F+H+J</t>
  </si>
  <si>
    <t>Stav účtu k 31.12.2013</t>
  </si>
  <si>
    <t xml:space="preserve">Tabuľka č. 17: Príjmy verejnej vysokej školy z prostriedkov EÚ a z prostriedkov na ich spolufinancovanie 
zo štátneho rozpočtu z kapitoly MŠVVaŠ SR a z iných kapitol štátneho rozpočtu v roku 2013
</t>
  </si>
  <si>
    <t>Tabuľka č. 16: Štruktúra a stav finančných prostriedkov na bankových účtoch verejnej vysokej školy
   k 31. decembru 2013</t>
  </si>
  <si>
    <t xml:space="preserve">Tabuľka č. 12: Výdavky verejnej vysokej školy na obstaranie a technické zhodnotenie dlhodobého majetku v roku 2013 </t>
  </si>
  <si>
    <t>Tabuľka č. 11: Zdroje verejnej vysokej školy na obstaranie a technické zhodnotenie dlhodobého  majetku v rokoch 2012 a 2013 )</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</si>
  <si>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2012 a 2013 </t>
    </r>
  </si>
  <si>
    <t xml:space="preserve">Náklady / Výnosy </t>
  </si>
  <si>
    <t xml:space="preserve">Tabuľka č. 7: Náklady verejnej vysokej školy na štipendiá interných doktorandov v roku 2013 </t>
  </si>
  <si>
    <t xml:space="preserve">Tabuľka č. 5: Náklady verejnej vysokej školy v rokoch 2012 a 2013 </t>
  </si>
  <si>
    <t xml:space="preserve">Tabuľka č. 4: Výnosy verejnej vysokej školy zo školného a z poplatkov spojených so štúdiom  
v rokoch 2012 a 2013 </t>
  </si>
  <si>
    <t>Tabuľka č. 3: Výnosy verejnej vysokej školy v rokoch 2012 a 2013</t>
  </si>
  <si>
    <t>Tabuľka č. 2: Príjmy verejnej vysokej školy  v roku 2013 majúce charakter dotácie okrem príjmov z dotácií 
 z  kapitoly MŠVVaŠ SR a okrem  prostriedkov EÚ  (štrukturálnych  fondov)</t>
  </si>
  <si>
    <t xml:space="preserve">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2013  na programe 077 </t>
  </si>
  <si>
    <r>
      <t>Tabuľka č. 18: Príjmy z dotácií verejnej vysokej škole zo štátneho rozpočtu z kapitoly MŠVVaŠ SR poskytnuté mimo programu 077 a mimo príjmov z prostriedkov EÚ (zo štrukturálnych fondov) v roku 2013</t>
    </r>
    <r>
      <rPr>
        <sz val="14"/>
        <rFont val="Times New Roman"/>
        <family val="1"/>
      </rPr>
      <t xml:space="preserve"> 
</t>
    </r>
  </si>
  <si>
    <t xml:space="preserve">Tabuľka č. 19: Štipendiá z vlastných zdrojov podľa § 97 zákona v rokoch 2012 a 2013 </t>
  </si>
  <si>
    <t>Do tabuľky sa neuvádzajú štipendiá doktorandov!!!</t>
  </si>
  <si>
    <r>
      <t>Nevyčerpaná dotácia (+) / nedoplatok dotácie (-) na motivačné štipendiá</t>
    </r>
    <r>
      <rPr>
        <b/>
        <sz val="12"/>
        <rFont val="Times New Roman"/>
        <family val="1"/>
      </rPr>
      <t xml:space="preserve"> k 31. 12. predchádzajúceho kalendárneho roka</t>
    </r>
    <r>
      <rPr>
        <sz val="12"/>
        <rFont val="Times New Roman"/>
        <family val="1"/>
      </rPr>
      <t xml:space="preserve">     </t>
    </r>
    <r>
      <rPr>
        <b/>
        <sz val="12"/>
        <rFont val="Times New Roman"/>
        <family val="1"/>
      </rPr>
      <t xml:space="preserve">     </t>
    </r>
  </si>
  <si>
    <r>
      <t>Nevyčerpaná dotácia (+) / nedoplatok dotácie (-) k 31. 12. kalendárneho roka1</t>
    </r>
    <r>
      <rPr>
        <b/>
        <vertAlign val="superscript"/>
        <sz val="12"/>
        <rFont val="Times New Roman"/>
        <family val="1"/>
      </rPr>
      <t xml:space="preserve">) </t>
    </r>
    <r>
      <rPr>
        <b/>
        <sz val="12"/>
        <rFont val="Times New Roman"/>
        <family val="1"/>
      </rPr>
      <t xml:space="preserve">  [R1+R2-R3]                       </t>
    </r>
  </si>
  <si>
    <t>Počet študentov, ktorým bolo priznané motivačné štipendium 1)</t>
  </si>
  <si>
    <r>
      <t>Výdavky na motivačné štipendiá</t>
    </r>
    <r>
      <rPr>
        <sz val="12"/>
        <rFont val="Times New Roman"/>
        <family val="1"/>
      </rPr>
      <t xml:space="preserve"> </t>
    </r>
    <r>
      <rPr>
        <b/>
        <sz val="12"/>
        <rFont val="Times New Roman"/>
        <family val="1"/>
      </rPr>
      <t xml:space="preserve">v kalendárnom roku </t>
    </r>
  </si>
  <si>
    <t xml:space="preserve">1) v riadku 5 sa uvedie celkový fyzický počet študentov (pričom 1 študent sa počíta za 1 fyzickú osobu), ktorým bolo vyplatené motivačné štipendium v kalendárnom roku </t>
  </si>
  <si>
    <r>
      <t xml:space="preserve">Tabuľka č. 21: Štruktúra účtu 384 </t>
    </r>
    <r>
      <rPr>
        <b/>
        <i/>
        <sz val="14"/>
        <rFont val="Times New Roman"/>
        <family val="1"/>
      </rPr>
      <t xml:space="preserve">- </t>
    </r>
    <r>
      <rPr>
        <b/>
        <sz val="14"/>
        <rFont val="Times New Roman"/>
        <family val="1"/>
      </rPr>
      <t>výnosy budúcich období</t>
    </r>
    <r>
      <rPr>
        <b/>
        <i/>
        <sz val="14"/>
        <rFont val="Times New Roman"/>
        <family val="1"/>
      </rPr>
      <t xml:space="preserve"> </t>
    </r>
    <r>
      <rPr>
        <b/>
        <sz val="14"/>
        <rFont val="Times New Roman"/>
        <family val="1"/>
      </rPr>
      <t xml:space="preserve">v rokoch 2012 a 2013 </t>
    </r>
  </si>
  <si>
    <t xml:space="preserve">Stav k 31. 12. 2013  </t>
  </si>
  <si>
    <t xml:space="preserve">Tabuľka č. 22: Výnosy verejnej vysokej školy v roku 2013 v oblasti sociálnej podpory študentov </t>
  </si>
  <si>
    <r>
      <t>Výnosy
v hlavnej činnosti
2012</t>
    </r>
    <r>
      <rPr>
        <b/>
        <sz val="12"/>
        <color indexed="10"/>
        <rFont val="Times New Roman"/>
        <family val="1"/>
      </rPr>
      <t xml:space="preserve"> </t>
    </r>
  </si>
  <si>
    <r>
      <t>Výnosy
hlavnej činnosti
2013</t>
    </r>
    <r>
      <rPr>
        <sz val="12"/>
        <color indexed="10"/>
        <rFont val="Times New Roman"/>
        <family val="1"/>
      </rPr>
      <t xml:space="preserve"> </t>
    </r>
  </si>
  <si>
    <r>
      <t>Rozdiel 2013-2012</t>
    </r>
    <r>
      <rPr>
        <sz val="12"/>
        <color indexed="10"/>
        <rFont val="Times New Roman"/>
        <family val="1"/>
      </rPr>
      <t xml:space="preserve"> </t>
    </r>
  </si>
  <si>
    <t xml:space="preserve">Tabuľka č .23:  Náklady verejnej vysokej školy  v roku 2013 v oblasti sociálnej podpory študentov </t>
  </si>
  <si>
    <r>
      <t>Náklady
hlavnej činnosti
2012</t>
    </r>
    <r>
      <rPr>
        <b/>
        <sz val="12"/>
        <color indexed="10"/>
        <rFont val="Times New Roman"/>
        <family val="1"/>
      </rPr>
      <t xml:space="preserve"> </t>
    </r>
  </si>
  <si>
    <t>Náklady
hlavnej činnosti
2013</t>
  </si>
  <si>
    <t xml:space="preserve">Tabuľka č. 25: Súvaha k 31.12. 2013 - Strana pasív </t>
  </si>
  <si>
    <t xml:space="preserve">Tabuľka č. 24b: Súvaha k 31. 12. 2013 - Strana aktív 2. časť </t>
  </si>
  <si>
    <t>Tabuľka č. 24a: Súvaha k 31. 12. 2013 - Strana aktív 1. časť</t>
  </si>
  <si>
    <t>Zmeny tabuliek výročnej správy o hospodárení za rok 2013 v porovnaní s rokom 2012</t>
  </si>
  <si>
    <t>v R_15_SA(SB)- upravený vzťah
v R16 - upravený text</t>
  </si>
  <si>
    <t xml:space="preserve">upravená tabuľka </t>
  </si>
  <si>
    <t>doplnený text pod tabuľkou</t>
  </si>
  <si>
    <r>
      <t>Vysvetlivky k tabuľkám výročnej správy o hospodárení verejnej vysokej školy za rok 201</t>
    </r>
    <r>
      <rPr>
        <b/>
        <sz val="14"/>
        <color indexed="10"/>
        <rFont val="Times New Roman"/>
        <family val="1"/>
      </rPr>
      <t>3</t>
    </r>
  </si>
  <si>
    <r>
      <t>Ak nie je uvedené inak, všetky údaje o výške finančných prostriedkov  z roku 201</t>
    </r>
    <r>
      <rPr>
        <sz val="12"/>
        <color indexed="10"/>
        <rFont val="Times New Roman"/>
        <family val="1"/>
      </rPr>
      <t>2</t>
    </r>
    <r>
      <rPr>
        <sz val="12"/>
        <rFont val="Times New Roman"/>
        <family val="1"/>
      </rPr>
      <t xml:space="preserve"> a 201</t>
    </r>
    <r>
      <rPr>
        <sz val="12"/>
        <color indexed="10"/>
        <rFont val="Times New Roman"/>
        <family val="1"/>
      </rPr>
      <t>3</t>
    </r>
    <r>
      <rPr>
        <sz val="12"/>
        <rFont val="Times New Roman"/>
        <family val="1"/>
      </rPr>
      <t xml:space="preserve"> sa uvádzajú </t>
    </r>
    <r>
      <rPr>
        <b/>
        <sz val="12"/>
        <rFont val="Times New Roman"/>
        <family val="1"/>
      </rPr>
      <t xml:space="preserve">v eurách </t>
    </r>
    <r>
      <rPr>
        <sz val="12"/>
        <rFont val="Times New Roman"/>
        <family val="1"/>
      </rPr>
      <t>s presnosťou na dve desatinné miesta. Dôvodom tohto pravidla je, aby pri sumarizácii nedochádzalo k väčším chybám zo zaokrúhľovania.</t>
    </r>
  </si>
  <si>
    <r>
      <t xml:space="preserve">V riadku 4 uvedie vysoká škola celkový objem príjmov </t>
    </r>
    <r>
      <rPr>
        <b/>
        <sz val="12"/>
        <color indexed="8"/>
        <rFont val="Times New Roman"/>
        <family val="1"/>
      </rPr>
      <t xml:space="preserve">zo zahraničných zdrojov (zo zahraničných účtov) </t>
    </r>
    <r>
      <rPr>
        <sz val="12"/>
        <color indexed="8"/>
        <rFont val="Times New Roman"/>
        <family val="1"/>
      </rPr>
      <t>majúcich charakter dotácií. V riadkoch 4a ... rozpíše podrobnejšie jednotlivé druhy týchto príjmov. Príklady:
1. príjmy zo zahraničných grantov v rámci 7. RP
2. príjmy na riešenie výskumných projektov v rámci programu COST
3. príjmy v rámci spolupráce s inými zahraničnými univerzitami a iné napr. zdroj 35</t>
    </r>
  </si>
  <si>
    <r>
      <t>Tabuľka č. 3 poskytuje informácie o celkovom objeme a štruktúre výnosov  verejnej vysokej školy v rokoch 201</t>
    </r>
    <r>
      <rPr>
        <b/>
        <sz val="12"/>
        <color indexed="10"/>
        <rFont val="Times New Roman"/>
        <family val="1"/>
      </rPr>
      <t>2</t>
    </r>
    <r>
      <rPr>
        <b/>
        <sz val="12"/>
        <rFont val="Times New Roman"/>
        <family val="1"/>
      </rPr>
      <t xml:space="preserve"> a 201</t>
    </r>
    <r>
      <rPr>
        <b/>
        <sz val="12"/>
        <color indexed="10"/>
        <rFont val="Times New Roman"/>
        <family val="1"/>
      </rPr>
      <t>3</t>
    </r>
    <r>
      <rPr>
        <b/>
        <sz val="12"/>
        <rFont val="Times New Roman"/>
        <family val="1"/>
      </rPr>
      <t>. Osobitne sa uvedie prehľad o výnosoch v hlavnej činnosti a osobitne prehľad o výnosoch v podnikateľskej  činnosti.</t>
    </r>
  </si>
  <si>
    <r>
      <t>Údaje vychádzajú z platného analytického členenia účtov   na rok 201</t>
    </r>
    <r>
      <rPr>
        <b/>
        <sz val="12"/>
        <color indexed="10"/>
        <rFont val="Times New Roman"/>
        <family val="1"/>
      </rPr>
      <t>3</t>
    </r>
    <r>
      <rPr>
        <b/>
        <sz val="12"/>
        <rFont val="Times New Roman"/>
        <family val="1"/>
      </rPr>
      <t>. Ak vysoká škola používa na niektoré položky nákladov viac analytických účtov (napr.ak analyticky rozlišuje náklady, ktoré budú refundované príp.refakturované) uvedie sa v príslušnom riadku stav všetkých účtov prislúchajúcich k príslušnej vecnej položke.</t>
    </r>
  </si>
  <si>
    <r>
      <rPr>
        <b/>
        <sz val="12"/>
        <color indexed="8"/>
        <rFont val="Times New Roman"/>
        <family val="1"/>
      </rPr>
      <t xml:space="preserve">Minimálna výška prídelu </t>
    </r>
    <r>
      <rPr>
        <sz val="12"/>
        <color indexed="8"/>
        <rFont val="Times New Roman"/>
        <family val="1"/>
      </rPr>
      <t>do štipendijného fondu v roku 201</t>
    </r>
    <r>
      <rPr>
        <sz val="12"/>
        <color indexed="10"/>
        <rFont val="Times New Roman"/>
        <family val="1"/>
      </rPr>
      <t>2</t>
    </r>
    <r>
      <rPr>
        <sz val="12"/>
        <color indexed="8"/>
        <rFont val="Times New Roman"/>
        <family val="1"/>
      </rPr>
      <t xml:space="preserve"> a 201</t>
    </r>
    <r>
      <rPr>
        <sz val="12"/>
        <color indexed="10"/>
        <rFont val="Times New Roman"/>
        <family val="1"/>
      </rPr>
      <t>3</t>
    </r>
    <r>
      <rPr>
        <sz val="12"/>
        <color indexed="8"/>
        <rFont val="Times New Roman"/>
        <family val="1"/>
      </rPr>
      <t xml:space="preserve"> je </t>
    </r>
    <r>
      <rPr>
        <b/>
        <sz val="12"/>
        <color indexed="8"/>
        <rFont val="Times New Roman"/>
        <family val="1"/>
      </rPr>
      <t xml:space="preserve">20 % </t>
    </r>
    <r>
      <rPr>
        <sz val="12"/>
        <color indexed="8"/>
        <rFont val="Times New Roman"/>
        <family val="1"/>
      </rPr>
      <t>príjmov zo školného.</t>
    </r>
  </si>
  <si>
    <r>
      <t>Tabuľka č. 5 poskytuje informácie o celkovom objeme a štruktúre nákladov verejnej vysokej školy v rokoch 201</t>
    </r>
    <r>
      <rPr>
        <b/>
        <sz val="12"/>
        <color indexed="10"/>
        <rFont val="Times New Roman"/>
        <family val="1"/>
      </rPr>
      <t>2</t>
    </r>
    <r>
      <rPr>
        <b/>
        <sz val="12"/>
        <rFont val="Times New Roman"/>
        <family val="1"/>
      </rPr>
      <t xml:space="preserve"> a  201</t>
    </r>
    <r>
      <rPr>
        <b/>
        <sz val="12"/>
        <color indexed="10"/>
        <rFont val="Times New Roman"/>
        <family val="1"/>
      </rPr>
      <t>3</t>
    </r>
    <r>
      <rPr>
        <b/>
        <sz val="12"/>
        <rFont val="Times New Roman"/>
        <family val="1"/>
      </rPr>
      <t xml:space="preserve">. Osobitne sa uvedie prehľad o nákladoch v hlavnej činnosti a osobitne prehľad o nákladoch v podnikateľskej  činnosti. </t>
    </r>
  </si>
  <si>
    <r>
      <t>Údaje vychádzajú z platného analytického členenia účtov  na rok 201</t>
    </r>
    <r>
      <rPr>
        <b/>
        <sz val="12"/>
        <color indexed="10"/>
        <rFont val="Times New Roman"/>
        <family val="1"/>
      </rPr>
      <t>3</t>
    </r>
    <r>
      <rPr>
        <b/>
        <sz val="12"/>
        <rFont val="Times New Roman"/>
        <family val="1"/>
      </rPr>
      <t>.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r>
  </si>
  <si>
    <r>
      <t>V stĺpcoch A, B, C uvedie vysoká škola priemerný evidenčný prepočítaný počet zamestnancov za rok 201</t>
    </r>
    <r>
      <rPr>
        <sz val="12"/>
        <color indexed="10"/>
        <rFont val="Times New Roman"/>
        <family val="1"/>
      </rPr>
      <t>3</t>
    </r>
    <r>
      <rPr>
        <sz val="12"/>
        <rFont val="Times New Roman"/>
        <family val="1"/>
      </rPr>
      <t xml:space="preserve"> 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</si>
  <si>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t>
    </r>
    <r>
      <rPr>
        <sz val="12"/>
        <color indexed="10"/>
        <rFont val="Times New Roman"/>
        <family val="1"/>
      </rPr>
      <t>3</t>
    </r>
    <r>
      <rPr>
        <sz val="12"/>
        <rFont val="Times New Roman"/>
        <family val="1"/>
      </rPr>
      <t xml:space="preserve"> platených z dotácie MŠVVaŠ SR, t.j. z prostriedkov uvedených v stĺpci F.</t>
    </r>
  </si>
  <si>
    <r>
      <t>V stĺpci C uvedie vysoká škola priemerný evidenčný prepočítaný počet zamestnancov za rok 201</t>
    </r>
    <r>
      <rPr>
        <sz val="12"/>
        <color indexed="10"/>
        <rFont val="Times New Roman"/>
        <family val="1"/>
      </rPr>
      <t>3</t>
    </r>
    <r>
      <rPr>
        <sz val="12"/>
        <rFont val="Times New Roman"/>
        <family val="1"/>
      </rPr>
      <t xml:space="preserve"> platených z iných zdrojov, t. j.  z prostriedkov uvedených v stĺpci G. Príklad: Zamestnanci platení z podnikateľskej činnosti. </t>
    </r>
  </si>
  <si>
    <r>
      <t>Uvedie sa nevyčerpaná účelová dotácia (+) resp. nedoplatok účelovej dotácie (-) na štipendiá  doktorandov za rok 201</t>
    </r>
    <r>
      <rPr>
        <sz val="12"/>
        <color indexed="10"/>
        <rFont val="Times New Roman"/>
        <family val="1"/>
      </rPr>
      <t>3</t>
    </r>
    <r>
      <rPr>
        <sz val="12"/>
        <rFont val="Times New Roman"/>
        <family val="1"/>
      </rPr>
      <t>. Nevyčerpaná účelová dotácia znamená, že vysoká škola obdržala vyššiu dotáciu ako boli jej náklady na štipendiá doktorandov, vrátane výplaty štipendií v januári 201</t>
    </r>
    <r>
      <rPr>
        <sz val="12"/>
        <color indexed="10"/>
        <rFont val="Times New Roman"/>
        <family val="1"/>
      </rPr>
      <t>4</t>
    </r>
    <r>
      <rPr>
        <sz val="12"/>
        <rFont val="Times New Roman"/>
        <family val="1"/>
      </rPr>
      <t xml:space="preserve"> za december 201</t>
    </r>
    <r>
      <rPr>
        <sz val="12"/>
        <color indexed="10"/>
        <rFont val="Times New Roman"/>
        <family val="1"/>
      </rPr>
      <t>3</t>
    </r>
    <r>
      <rPr>
        <sz val="12"/>
        <rFont val="Times New Roman"/>
        <family val="1"/>
      </rPr>
      <t>. O objem nevyčerpanej účelovej dotácie za rok 201</t>
    </r>
    <r>
      <rPr>
        <sz val="12"/>
        <color indexed="10"/>
        <rFont val="Times New Roman"/>
        <family val="1"/>
      </rPr>
      <t>3</t>
    </r>
    <r>
      <rPr>
        <sz val="12"/>
        <rFont val="Times New Roman"/>
        <family val="1"/>
      </rPr>
      <t xml:space="preserve"> sa kráti účelová dotácia na štipendiá doktorandov v roku 201</t>
    </r>
    <r>
      <rPr>
        <sz val="12"/>
        <color indexed="10"/>
        <rFont val="Times New Roman"/>
        <family val="1"/>
      </rPr>
      <t>4</t>
    </r>
    <r>
      <rPr>
        <sz val="12"/>
        <rFont val="Times New Roman"/>
        <family val="1"/>
      </rPr>
      <t xml:space="preserve">. </t>
    </r>
  </si>
  <si>
    <r>
      <t>Uvedie sa počet osobomesiacov, v ktorých bolo doktorandom poskytované štipendium. 
Napríklad: Ak doktorand poberal štipendium 12 mesiacov (celý rok), prispeje do tohto súčtu číslom 12 (SA).
Nový doktorand, ktorý začal poberať štipendium od 1. septembra 201</t>
    </r>
    <r>
      <rPr>
        <sz val="12"/>
        <color indexed="10"/>
        <rFont val="Times New Roman"/>
        <family val="1"/>
      </rPr>
      <t>3</t>
    </r>
    <r>
      <rPr>
        <sz val="12"/>
        <rFont val="Times New Roman"/>
        <family val="1"/>
      </rPr>
      <t xml:space="preserve">, prispeje do tohto súčtu číslom 4 (SC).
V stĺpci A sa uvedú údaje dotýkajúce sa interných doktorandov financovaných z účelovej dotácie. 
V stĺpci C budú údaje zodpovedajúce interným doktorandom  </t>
    </r>
    <r>
      <rPr>
        <sz val="12"/>
        <color indexed="10"/>
        <rFont val="Times New Roman"/>
        <family val="1"/>
      </rPr>
      <t>(prijatých na štúdium po 1.9.201</t>
    </r>
    <r>
      <rPr>
        <sz val="12"/>
        <color indexed="10"/>
        <rFont val="Times New Roman"/>
        <family val="1"/>
      </rPr>
      <t>3</t>
    </r>
    <r>
      <rPr>
        <sz val="12"/>
        <color indexed="10"/>
        <rFont val="Times New Roman"/>
        <family val="1"/>
      </rPr>
      <t>)</t>
    </r>
    <r>
      <rPr>
        <sz val="12"/>
        <rFont val="Times New Roman"/>
        <family val="1"/>
      </rPr>
      <t xml:space="preserve">  </t>
    </r>
    <r>
      <rPr>
        <sz val="12"/>
        <color indexed="10"/>
        <rFont val="Times New Roman"/>
        <family val="1"/>
      </rPr>
      <t>na miestach nepridelených MŠVVaŠ.</t>
    </r>
  </si>
  <si>
    <t xml:space="preserve">Príspevok na jedno jedlo zo štátneho rozpočtu bol po celý rok  2013 vo výške  1 euro. </t>
  </si>
  <si>
    <r>
      <t>Uvedie sa objem prijatej kapitálovej dotácie z rozpočtu kapitoly MŠVVaŠ SR a z iných rozpočtových kapitol v roku 201</t>
    </r>
    <r>
      <rPr>
        <sz val="12"/>
        <color indexed="10"/>
        <rFont val="Times New Roman"/>
        <family val="1"/>
      </rPr>
      <t>3</t>
    </r>
    <r>
      <rPr>
        <sz val="12"/>
        <color indexed="8"/>
        <rFont val="Times New Roman"/>
        <family val="1"/>
      </rPr>
      <t xml:space="preserve"> zo zdroja 111 (kapitálová dotácia, ktorá bola verejnej vysokej škole poukázaná na účet (cash) v sledovanom období,  účet 346002 - strana DAL)</t>
    </r>
  </si>
  <si>
    <r>
      <t>Uvedie sa zostatok kapitálovej dotácie na obstaranie a technické zhodnotenie dlhodobého majetku (nevyčerpané finančné  prostriedky k 31. 12. 201</t>
    </r>
    <r>
      <rPr>
        <sz val="12"/>
        <color indexed="10"/>
        <rFont val="Times New Roman"/>
        <family val="1"/>
      </rPr>
      <t>2</t>
    </r>
    <r>
      <rPr>
        <sz val="12"/>
        <color indexed="10"/>
        <rFont val="Times New Roman"/>
        <family val="1"/>
      </rPr>
      <t xml:space="preserve"> </t>
    </r>
    <r>
      <rPr>
        <sz val="12"/>
        <color indexed="8"/>
        <rFont val="Times New Roman"/>
        <family val="1"/>
      </rPr>
      <t>(stĺpec SA v R11), resp. k 31. 12. 201</t>
    </r>
    <r>
      <rPr>
        <sz val="12"/>
        <color indexed="10"/>
        <rFont val="Times New Roman"/>
        <family val="1"/>
      </rPr>
      <t>3</t>
    </r>
    <r>
      <rPr>
        <sz val="12"/>
        <color indexed="8"/>
        <rFont val="Times New Roman"/>
        <family val="1"/>
      </rPr>
      <t xml:space="preserve"> (stĺpec SB v R11) na zdrojoch 131x (1318, 1319, 131A/resp.131B), 13S1, 13S2, 13T1,13T2.....(zostatky zo ŠR aj zo ŠF)</t>
    </r>
  </si>
  <si>
    <r>
      <t>Tabuľka č. 12 poskytuje informácie o štruktúre a objeme výdavkov, ktoré verejná vysoká škola  použila na obstaranie a technické zhodnotenie dlhodobého majetku v roku 201</t>
    </r>
    <r>
      <rPr>
        <b/>
        <sz val="12"/>
        <color indexed="10"/>
        <rFont val="Times New Roman"/>
        <family val="1"/>
      </rPr>
      <t>3</t>
    </r>
    <r>
      <rPr>
        <b/>
        <sz val="12"/>
        <rFont val="Times New Roman"/>
        <family val="1"/>
      </rPr>
      <t>.</t>
    </r>
  </si>
  <si>
    <r>
      <t>Tabuľka č. 13 poskytuje informácie o stave a vývoji finančných fondov verejnej vysokej školy v rokoch 201</t>
    </r>
    <r>
      <rPr>
        <b/>
        <sz val="12"/>
        <color indexed="10"/>
        <rFont val="Times New Roman"/>
        <family val="1"/>
      </rPr>
      <t>2</t>
    </r>
    <r>
      <rPr>
        <b/>
        <sz val="12"/>
        <rFont val="Times New Roman"/>
        <family val="1"/>
      </rPr>
      <t xml:space="preserve"> a 201</t>
    </r>
    <r>
      <rPr>
        <b/>
        <sz val="12"/>
        <color indexed="10"/>
        <rFont val="Times New Roman"/>
        <family val="1"/>
      </rPr>
      <t>3</t>
    </r>
    <r>
      <rPr>
        <b/>
        <sz val="12"/>
        <rFont val="Times New Roman"/>
        <family val="1"/>
      </rPr>
      <t>.</t>
    </r>
  </si>
  <si>
    <r>
      <t>Uvedú sa sumárne stavy ostatných  fondov, ktoré vysoká škola vytvorila za roky 201</t>
    </r>
    <r>
      <rPr>
        <sz val="12"/>
        <color indexed="10"/>
        <rFont val="Times New Roman"/>
        <family val="1"/>
      </rPr>
      <t xml:space="preserve">2 </t>
    </r>
    <r>
      <rPr>
        <sz val="12"/>
        <rFont val="Times New Roman"/>
        <family val="1"/>
      </rPr>
      <t>a 201</t>
    </r>
    <r>
      <rPr>
        <sz val="12"/>
        <color indexed="10"/>
        <rFont val="Times New Roman"/>
        <family val="1"/>
      </rPr>
      <t>3</t>
    </r>
    <r>
      <rPr>
        <sz val="12"/>
        <rFont val="Times New Roman"/>
        <family val="1"/>
      </rPr>
      <t xml:space="preserve"> v zmysle §16a ods. 1 zákona č. 131/2002 Z. z. o vysokých školách v znení neskorších predpisov.</t>
    </r>
  </si>
  <si>
    <r>
      <t>Tabuľka č. 16 poskytuje informácie o objeme a štruktúre finančných prostriedkov na bankových účtoch verejnej vysokej školy  k 31. 12. 201</t>
    </r>
    <r>
      <rPr>
        <b/>
        <sz val="12"/>
        <color indexed="10"/>
        <rFont val="Times New Roman"/>
        <family val="1"/>
      </rPr>
      <t>3</t>
    </r>
    <r>
      <rPr>
        <b/>
        <sz val="12"/>
        <rFont val="Times New Roman"/>
        <family val="1"/>
      </rPr>
      <t xml:space="preserve">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r>
  </si>
  <si>
    <r>
      <t>Výdavky na obstaranie majetku kryté v priebehu roku 201</t>
    </r>
    <r>
      <rPr>
        <sz val="12"/>
        <color indexed="10"/>
        <rFont val="Times New Roman"/>
        <family val="1"/>
      </rPr>
      <t>3</t>
    </r>
    <r>
      <rPr>
        <sz val="12"/>
        <rFont val="Times New Roman"/>
        <family val="1"/>
      </rPr>
      <t xml:space="preserve"> z úveru. Pri čerpaní týchto prostriedkov uviesť v komentári aj rok získania úveru. </t>
    </r>
  </si>
  <si>
    <r>
      <t>Ak má VVŠ finančné prostriedky zaúčtované na účte 261 - peniaze na ceste, z dôvodu kontroly stavu na bankových účtoch k 31. 12. 20</t>
    </r>
    <r>
      <rPr>
        <sz val="12"/>
        <color indexed="10"/>
        <rFont val="Times New Roman"/>
        <family val="1"/>
      </rPr>
      <t>1</t>
    </r>
    <r>
      <rPr>
        <sz val="12"/>
        <color indexed="10"/>
        <rFont val="Times New Roman"/>
        <family val="1"/>
      </rPr>
      <t>3</t>
    </r>
    <r>
      <rPr>
        <sz val="12"/>
        <rFont val="Times New Roman"/>
        <family val="1"/>
      </rPr>
      <t xml:space="preserve"> na údaje zo súvahy, ich uvedie v tomto riadku. </t>
    </r>
  </si>
  <si>
    <r>
      <t>Tabuľka č. 17 obsahuje informácie o celkovom objeme príjmov z dotácií, poskytnutých verejnej vysokej škole v roku 201</t>
    </r>
    <r>
      <rPr>
        <b/>
        <sz val="12"/>
        <color indexed="10"/>
        <rFont val="Times New Roman"/>
        <family val="1"/>
      </rPr>
      <t>3</t>
    </r>
    <r>
      <rPr>
        <b/>
        <sz val="12"/>
        <rFont val="Times New Roman"/>
        <family val="1"/>
      </rPr>
      <t xml:space="preserve"> z prostriedkov EÚ (štrukturálnych fondov), vrátane spolufinancovania zo štátneho rozpočtu. Osobitne sa sledujú dotácie, poskytnuté z  MŠVVaŠ SR a osobitne dotácie z iných kapitol štátneho rozpočtu. </t>
    </r>
  </si>
  <si>
    <r>
      <t>Ak VVŠ obdržala finančné prostriedky aj z inej kapitoly štátneho rozpočtu, uvádzajú sa osobitne. Tieto dotácie sa evidujú na zdrojoch podľa platnej rozpočtovej klasifikácie na rok 201</t>
    </r>
    <r>
      <rPr>
        <sz val="12"/>
        <color indexed="10"/>
        <rFont val="Times New Roman"/>
        <family val="1"/>
      </rPr>
      <t>3</t>
    </r>
    <r>
      <rPr>
        <sz val="12"/>
        <rFont val="Times New Roman"/>
        <family val="1"/>
      </rPr>
      <t xml:space="preserve"> a nie sú súčasťou dotácií, vykazovaných v T2_R1.  </t>
    </r>
  </si>
  <si>
    <r>
      <t xml:space="preserve">Tabuľka č. 18 obsahuje informácie o celkovom objeme príjmov z dotácií poskytnutých verejnej vysokej škole z kapitoly MŠVVaŠ SR  </t>
    </r>
    <r>
      <rPr>
        <sz val="12"/>
        <rFont val="Times New Roman"/>
        <family val="1"/>
      </rPr>
      <t xml:space="preserve">mimo programu 077 t. j. mimo </t>
    </r>
    <r>
      <rPr>
        <b/>
        <sz val="12"/>
        <rFont val="Times New Roman"/>
        <family val="1"/>
      </rPr>
      <t xml:space="preserve"> </t>
    </r>
    <r>
      <rPr>
        <sz val="12"/>
        <rFont val="Times New Roman"/>
        <family val="1"/>
      </rPr>
      <t>Zmluvy o poskytnutí dotácie zo štátneho rozpočtu prostredníctvom rozpočtu MŠVVaŠ SR na rok 201</t>
    </r>
    <r>
      <rPr>
        <sz val="12"/>
        <color indexed="10"/>
        <rFont val="Times New Roman"/>
        <family val="1"/>
      </rPr>
      <t>3</t>
    </r>
    <r>
      <rPr>
        <sz val="12"/>
        <rFont val="Times New Roman"/>
        <family val="1"/>
      </rPr>
      <t xml:space="preserve">  a mimo príjmov z prostriedkov EÚ a to</t>
    </r>
    <r>
      <rPr>
        <b/>
        <sz val="12"/>
        <rFont val="Times New Roman"/>
        <family val="1"/>
      </rPr>
      <t>:</t>
    </r>
    <r>
      <rPr>
        <sz val="12"/>
        <rFont val="Times New Roman"/>
        <family val="1"/>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t>
    </r>
    <r>
      <rPr>
        <sz val="12"/>
        <color indexed="10"/>
        <rFont val="Times New Roman"/>
        <family val="1"/>
      </rPr>
      <t>3</t>
    </r>
    <r>
      <rPr>
        <sz val="12"/>
        <rFont val="Times New Roman"/>
        <family val="1"/>
      </rPr>
      <t xml:space="preserve">. 
</t>
    </r>
  </si>
  <si>
    <r>
      <t>Tabuľka č. 20 poskytuje informácie  o príjmoch a výdavkoch vysokej školy na motivačné štipendiá a o počte študentov, ktorí ich poberajú v zmysle § 96</t>
    </r>
    <r>
      <rPr>
        <b/>
        <sz val="12"/>
        <color indexed="10"/>
        <rFont val="Times New Roman"/>
        <family val="1"/>
      </rPr>
      <t>a</t>
    </r>
    <r>
      <rPr>
        <b/>
        <sz val="12"/>
        <rFont val="Times New Roman"/>
        <family val="1"/>
      </rPr>
      <t xml:space="preserve">  zákona.</t>
    </r>
  </si>
  <si>
    <t xml:space="preserve">- od cudzincov (§ 92 ods. 11 zákona)  (účet 649 002) </t>
  </si>
  <si>
    <t xml:space="preserve">- za prekročenie štandardnej dĺžky štúdia, súbežné štúdium a za výučbu v inom ako štátnom jazyku (§ 92 ods. 5, 6 a 8 zákona) (účet 649 001) </t>
  </si>
  <si>
    <t xml:space="preserve">- za prijímacie konanie (§ 92 ods. 12 zákona) (účet 649 003) </t>
  </si>
  <si>
    <t xml:space="preserve">- za rigorózne konanie (§ 92 ods. 13 zákona) (účet 649 004) </t>
  </si>
  <si>
    <t xml:space="preserve">- za vydanie diplomu za rigorózne konanie (§ 92 ods. 14 zákona)  (účet 649 005) </t>
  </si>
  <si>
    <t xml:space="preserve">- za vydanie dokladov o štúdiu a ich kópií (§ 92 ods. 15 zákona)  (účet 649 006) </t>
  </si>
  <si>
    <r>
      <t>T13_R2_SC (SD) = T11_R2_SA (SB) 
T13_R8_SF ≥ T8_R5_SC + T20_R2_SB</t>
    </r>
    <r>
      <rPr>
        <sz val="12"/>
        <rFont val="Times New Roman"/>
        <family val="1"/>
      </rPr>
      <t xml:space="preserve">
T13_R13_SD = T16_R13_SB
T13_R13_SF = T16_R10_SB</t>
    </r>
  </si>
  <si>
    <t xml:space="preserve">Stav štipendijného fondu k 31. 12. uvedený v R12_SF nemá byť nižší ako súčet zostatku nevyčerpanej dotácie na sociálne štipendiá v T8_R6_SC a na motivačné štipendiá v T20_R4_(SB).
</t>
  </si>
  <si>
    <r>
      <t>Stavy fondov k 1.1. a k 31.12.201</t>
    </r>
    <r>
      <rPr>
        <sz val="12"/>
        <color indexed="10"/>
        <rFont val="Times New Roman"/>
        <family val="1"/>
      </rPr>
      <t>3</t>
    </r>
    <r>
      <rPr>
        <sz val="12"/>
        <color indexed="10"/>
        <rFont val="Times New Roman"/>
        <family val="1"/>
      </rPr>
      <t xml:space="preserve"> </t>
    </r>
    <r>
      <rPr>
        <sz val="12"/>
        <rFont val="Times New Roman"/>
        <family val="1"/>
      </rPr>
      <t xml:space="preserve">za </t>
    </r>
    <r>
      <rPr>
        <b/>
        <sz val="12"/>
        <rFont val="Times New Roman"/>
        <family val="1"/>
      </rPr>
      <t>všetky fondy spolu</t>
    </r>
    <r>
      <rPr>
        <sz val="12"/>
        <rFont val="Times New Roman"/>
        <family val="1"/>
      </rPr>
      <t xml:space="preserve"> sa kontrolujú na výkazníctvo, súvaha - časť Pasíva, riadky 064 + 065 + 069 + 071 "netto" 
Stavy fondov k 1.1.sa rovnajú stavom fondov k 31.12. predchádzajúceho roka.</t>
    </r>
  </si>
  <si>
    <r>
      <t>Tvorba fondu reprodukcie z odpisov v roku 20</t>
    </r>
    <r>
      <rPr>
        <sz val="12"/>
        <color indexed="10"/>
        <rFont val="Times New Roman"/>
        <family val="1"/>
      </rPr>
      <t>13</t>
    </r>
    <r>
      <rPr>
        <sz val="12"/>
        <rFont val="Times New Roman"/>
        <family val="1"/>
      </rPr>
      <t xml:space="preserve"> sa rovná odpisom ostatného DN a HM za rok 201</t>
    </r>
    <r>
      <rPr>
        <sz val="12"/>
        <color indexed="10"/>
        <rFont val="Times New Roman"/>
        <family val="1"/>
      </rPr>
      <t>3</t>
    </r>
    <r>
      <rPr>
        <sz val="12"/>
        <rFont val="Times New Roman"/>
        <family val="1"/>
      </rPr>
      <t xml:space="preserve"> </t>
    </r>
    <r>
      <rPr>
        <sz val="12"/>
        <color indexed="8"/>
        <rFont val="Times New Roman"/>
        <family val="1"/>
      </rPr>
      <t>(T5_R86_SC+SD)</t>
    </r>
  </si>
  <si>
    <r>
      <t>Bežná a kapitálová dotácia z programu 077 je kontrolovaná na "dotačnú zmluvu" na rok 201</t>
    </r>
    <r>
      <rPr>
        <sz val="12"/>
        <color indexed="10"/>
        <rFont val="Times New Roman"/>
        <family val="1"/>
      </rPr>
      <t xml:space="preserve">3 </t>
    </r>
    <r>
      <rPr>
        <sz val="12"/>
        <rFont val="Times New Roman"/>
        <family val="1"/>
      </rPr>
      <t xml:space="preserve">a jej dodatky. 
Dotácie na kapitálové výdavky sa kontrolujú aj na T11, sociálne a motivačné štipendiá na T8 a T20.  
</t>
    </r>
  </si>
  <si>
    <r>
      <t xml:space="preserve">Výnosy sú kontrolované na údaje z výkazníctva - výkaz ziskov a strát, časť </t>
    </r>
    <r>
      <rPr>
        <b/>
        <sz val="12"/>
        <rFont val="Times New Roman"/>
        <family val="1"/>
      </rPr>
      <t>výnosy</t>
    </r>
    <r>
      <rPr>
        <sz val="12"/>
        <rFont val="Times New Roman"/>
        <family val="1"/>
      </rPr>
      <t>. 
Údaje v T3 z roku 201</t>
    </r>
    <r>
      <rPr>
        <sz val="12"/>
        <color indexed="10"/>
        <rFont val="Times New Roman"/>
        <family val="1"/>
      </rPr>
      <t xml:space="preserve">2 </t>
    </r>
    <r>
      <rPr>
        <sz val="12"/>
        <rFont val="Times New Roman"/>
        <family val="1"/>
      </rPr>
      <t xml:space="preserve"> a údaje z roku 201</t>
    </r>
    <r>
      <rPr>
        <sz val="12"/>
        <color indexed="10"/>
        <rFont val="Times New Roman"/>
        <family val="1"/>
      </rPr>
      <t>3</t>
    </r>
    <r>
      <rPr>
        <sz val="12"/>
        <rFont val="Times New Roman"/>
        <family val="1"/>
      </rPr>
      <t xml:space="preserve"> sa uvádzajú v eurách s presnosťou na dve desatinné miestá ( </t>
    </r>
    <r>
      <rPr>
        <i/>
        <sz val="12"/>
        <rFont val="Times New Roman"/>
        <family val="1"/>
      </rPr>
      <t>pričom zobrazenie tabuliek je nastavené na Eur)</t>
    </r>
    <r>
      <rPr>
        <sz val="12"/>
        <rFont val="Times New Roman"/>
        <family val="1"/>
      </rPr>
      <t>. 
Výnosy zo školného, resp. z poplatkov  spojených so štúdiom za hlavnú činnosť v T3_R21, R22 sa taktiež kontrolujú na T4_R1_SB a T4_R5_SB.</t>
    </r>
  </si>
  <si>
    <r>
      <t>T8_R5_SA (SC) = "dotačná zmluva" na rok 201</t>
    </r>
    <r>
      <rPr>
        <sz val="12"/>
        <color indexed="10"/>
        <rFont val="Times New Roman"/>
        <family val="1"/>
      </rPr>
      <t>2</t>
    </r>
    <r>
      <rPr>
        <sz val="12"/>
        <rFont val="Times New Roman"/>
        <family val="1"/>
      </rPr>
      <t xml:space="preserve"> (201</t>
    </r>
    <r>
      <rPr>
        <sz val="12"/>
        <color indexed="10"/>
        <rFont val="Times New Roman"/>
        <family val="1"/>
      </rPr>
      <t>3</t>
    </r>
    <r>
      <rPr>
        <sz val="12"/>
        <rFont val="Times New Roman"/>
        <family val="1"/>
      </rPr>
      <t>), podprogram 077 15 01 - účelové prostriedky na sociálne štipendiá</t>
    </r>
  </si>
  <si>
    <t>Údaj v T8_R4_SA predstavuje zostatok nevyčerpanej dotácie z predchádzajúceho roka, t. j. k 31. 12. 2011 .  
Údaj v T8_R6_SA (SC) predstavuje zostatok nevyčerpanej dotácie k 31. 12. príslušného roka (2012, resp. 2013) a ich hodnoty sa vypočítajú z ostatných uvedených údajov. Zostatok nevyčerpanej dotácie k 31. 12. 2012 je totožný  s údajmi vykazovanými v tabuľke T8 výročnej správy za rok 2012.</t>
  </si>
  <si>
    <t>T9_R6_SA (SB) = "dotačná zmluva" 2013 (2012)_účelové prostriedky na študentské domovy</t>
  </si>
  <si>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</si>
  <si>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Údaje sa kontrolujú na štatistické údaje MŠVVaŠ SR zasielané ÚIPŠ.</t>
  </si>
  <si>
    <r>
      <t xml:space="preserve">Údaje v T11_R2 - tvorba fondu reprodukcie za roky 2012 a 2013 sa musia rovnať údajom v T13_R2_SC (SD). 
</t>
    </r>
  </si>
  <si>
    <t xml:space="preserve">Údaje v R15, SG - celkové výdavky na obstaranie a technické zhodnotenie majetku sa musia rovnať hodnotám, vykazovaným vo výkaze "Príjmy a výdavky" v kategórii 700 za všetky zdroje (štátny rozpočet, vlastné zdroje, prostriedky EÚ, finančný mechanizmus EHP a Nórsky finančný mechanizmus...) a  za roky 2012 a 2013 spolu. Ak tieto udaje nie sú v súlade, je potrebné v poznámke vysvetliť dôvod. </t>
  </si>
  <si>
    <t xml:space="preserve">T13_R12_SF ≥T8_R6_SC + T20_R4_(SB)
</t>
  </si>
  <si>
    <r>
      <t>Globálna hodnota na bankových účtoch z R18 sa kontroluje na Súvahu, časť Aktíva, r. 053.
Ak nie je údaj v R2 (dotačný účet) k 31. 12. 201</t>
    </r>
    <r>
      <rPr>
        <sz val="12"/>
        <color indexed="10"/>
        <rFont val="Times New Roman"/>
        <family val="1"/>
      </rPr>
      <t xml:space="preserve">3 </t>
    </r>
    <r>
      <rPr>
        <b/>
        <u val="single"/>
        <sz val="12"/>
        <rFont val="Times New Roman"/>
        <family val="1"/>
      </rPr>
      <t>vynulovaný, je potrebné doplniť vysvetlenie v stĺpci C.</t>
    </r>
    <r>
      <rPr>
        <sz val="12"/>
        <rFont val="Times New Roman"/>
        <family val="1"/>
      </rPr>
      <t xml:space="preserve">
</t>
    </r>
  </si>
  <si>
    <r>
      <t>Údaje v T18_R1 sú kontrolované na  rozpis bežnej a kapitálovej dotácie na programe 06K v roku 201</t>
    </r>
    <r>
      <rPr>
        <sz val="12"/>
        <color indexed="10"/>
        <rFont val="Times New Roman"/>
        <family val="1"/>
      </rPr>
      <t>3</t>
    </r>
    <r>
      <rPr>
        <sz val="12"/>
        <rFont val="Times New Roman"/>
        <family val="1"/>
      </rPr>
      <t xml:space="preserve"> poskytnuté vysokým školám mimo "dotačnej zmluvy" prostredníctvom  APVV resp. SVaT. 
Údaje v T18_R7 a R8 sú kontrolované na rozpis bežnej dotácie na podrograme 05T 08 a prvku 021 02 03 v roku 201</t>
    </r>
    <r>
      <rPr>
        <sz val="12"/>
        <color indexed="10"/>
        <rFont val="Times New Roman"/>
        <family val="1"/>
      </rPr>
      <t>3</t>
    </r>
    <r>
      <rPr>
        <sz val="12"/>
        <rFont val="Times New Roman"/>
        <family val="1"/>
      </rPr>
      <t xml:space="preserve">, poskytnuté vysokým školám mimo "dotačnej zmluvy" prostredníctvom sekcie medzinárodnej spolupráce.
</t>
    </r>
  </si>
  <si>
    <r>
      <t>T21_R1_SF  = výkazníctvo 201</t>
    </r>
    <r>
      <rPr>
        <sz val="12"/>
        <color indexed="10"/>
        <rFont val="Times New Roman"/>
        <family val="1"/>
      </rPr>
      <t>3</t>
    </r>
    <r>
      <rPr>
        <sz val="12"/>
        <rFont val="Times New Roman"/>
        <family val="1"/>
      </rPr>
      <t>, súvaha, časť pasíva, riadok 103, predchádzajúce účtovné obdobie
T21_R1_SK = výkazníctvo 201</t>
    </r>
    <r>
      <rPr>
        <sz val="12"/>
        <color indexed="10"/>
        <rFont val="Times New Roman"/>
        <family val="1"/>
      </rPr>
      <t>3</t>
    </r>
    <r>
      <rPr>
        <sz val="12"/>
        <rFont val="Times New Roman"/>
        <family val="1"/>
      </rPr>
      <t xml:space="preserve">, súvaha, časť pasíva, riadok 103, bežné účtovné obdobie </t>
    </r>
  </si>
  <si>
    <r>
      <t>Celková hodnota účtu 384 za rok 201</t>
    </r>
    <r>
      <rPr>
        <sz val="12"/>
        <color indexed="10"/>
        <rFont val="Times New Roman"/>
        <family val="1"/>
      </rPr>
      <t>2</t>
    </r>
    <r>
      <rPr>
        <sz val="12"/>
        <rFont val="Times New Roman"/>
        <family val="1"/>
      </rPr>
      <t xml:space="preserve"> a 201</t>
    </r>
    <r>
      <rPr>
        <sz val="12"/>
        <color indexed="10"/>
        <rFont val="Times New Roman"/>
        <family val="1"/>
      </rPr>
      <t>3</t>
    </r>
    <r>
      <rPr>
        <sz val="12"/>
        <rFont val="Times New Roman"/>
        <family val="1"/>
      </rPr>
      <t xml:space="preserve">, uvedená v T21_SF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(2012), resp. SI (2013). 
Údaje za rok 2012 musia byť totožné s údajmi, ktoré VVŠ predložili k výsledkom hospodárenia VVŠ za rok 2012. </t>
    </r>
  </si>
  <si>
    <r>
      <t>V stĺpci S</t>
    </r>
    <r>
      <rPr>
        <sz val="12"/>
        <color indexed="10"/>
        <rFont val="Times New Roman"/>
        <family val="1"/>
      </rPr>
      <t xml:space="preserve">H </t>
    </r>
    <r>
      <rPr>
        <sz val="12"/>
        <rFont val="Times New Roman"/>
        <family val="1"/>
      </rPr>
      <t>sa zvyšok prijatej kapitálovej dotácie, používanej na kompenzáciu odpisov za rok 201</t>
    </r>
    <r>
      <rPr>
        <sz val="12"/>
        <color indexed="10"/>
        <rFont val="Times New Roman"/>
        <family val="1"/>
      </rPr>
      <t>3</t>
    </r>
    <r>
      <rPr>
        <sz val="12"/>
        <rFont val="Times New Roman"/>
        <family val="1"/>
      </rPr>
      <t xml:space="preserve">  rovná súčtu zvyšku prijatej kapitálovej dotácie na kompenzáciu odpisov z roku 201</t>
    </r>
    <r>
      <rPr>
        <sz val="12"/>
        <color indexed="10"/>
        <rFont val="Times New Roman"/>
        <family val="1"/>
      </rPr>
      <t xml:space="preserve">2 </t>
    </r>
    <r>
      <rPr>
        <sz val="12"/>
        <rFont val="Times New Roman"/>
        <family val="1"/>
      </rPr>
      <t>(stĺpec SB) a výšky kapitálovej dotácie (201</t>
    </r>
    <r>
      <rPr>
        <sz val="12"/>
        <color indexed="10"/>
        <rFont val="Times New Roman"/>
        <family val="1"/>
      </rPr>
      <t>3</t>
    </r>
    <r>
      <rPr>
        <sz val="12"/>
        <rFont val="Times New Roman"/>
        <family val="1"/>
      </rPr>
      <t xml:space="preserve">) z </t>
    </r>
    <r>
      <rPr>
        <sz val="12"/>
        <color indexed="8"/>
        <rFont val="Times New Roman"/>
        <family val="1"/>
      </rPr>
      <t xml:space="preserve">T11_R10a_SB, zníženému o odpisy, vykazované v T5_R86a_SC. </t>
    </r>
  </si>
  <si>
    <r>
      <t>T6_R1..R6, R7, R9, R13, R14, R16, R17 = Škol 2-04 za 201</t>
    </r>
    <r>
      <rPr>
        <sz val="12"/>
        <color indexed="10"/>
        <rFont val="Times New Roman"/>
        <family val="1"/>
      </rPr>
      <t xml:space="preserve">3, </t>
    </r>
    <r>
      <rPr>
        <sz val="12"/>
        <rFont val="Times New Roman"/>
        <family val="1"/>
      </rPr>
      <t xml:space="preserve">
T6_R15a.. = dotačná zmluva na 201</t>
    </r>
    <r>
      <rPr>
        <sz val="12"/>
        <color indexed="10"/>
        <rFont val="Times New Roman"/>
        <family val="1"/>
      </rPr>
      <t>3</t>
    </r>
    <r>
      <rPr>
        <sz val="12"/>
        <rFont val="Times New Roman"/>
        <family val="1"/>
      </rPr>
      <t>, špecifiká</t>
    </r>
  </si>
  <si>
    <r>
      <t>Súvzťažnosti tabuliek výročnej správy o hospodárení verejnej vysokej školy za rok 201</t>
    </r>
    <r>
      <rPr>
        <b/>
        <sz val="14"/>
        <color indexed="10"/>
        <rFont val="Times New Roman"/>
        <family val="1"/>
      </rPr>
      <t>3</t>
    </r>
  </si>
  <si>
    <r>
      <t>T1 = dotačná zmluva na 201</t>
    </r>
    <r>
      <rPr>
        <sz val="12"/>
        <color indexed="10"/>
        <rFont val="Times New Roman"/>
        <family val="1"/>
      </rPr>
      <t>3</t>
    </r>
  </si>
  <si>
    <r>
      <t>Bežná a kapitálová dotácia je kontrolovaná na Zmluvu o poskytnutí  dotácií  zo štátneho rozpočtu prostredníctvom kapitoly MŠVVaŠ (ďalej len "dotačná zmluva") na  programe  077 na rok 201</t>
    </r>
    <r>
      <rPr>
        <sz val="12"/>
        <color indexed="10"/>
        <rFont val="Times New Roman"/>
        <family val="1"/>
      </rPr>
      <t>3</t>
    </r>
    <r>
      <rPr>
        <sz val="12"/>
        <rFont val="Times New Roman"/>
        <family val="1"/>
      </rPr>
      <t xml:space="preserve"> a jej dodatky.</t>
    </r>
  </si>
  <si>
    <r>
      <t xml:space="preserve">Náklady sú kontrolované na údaje z výkazníctva - výkaz ziskov a strát, časť </t>
    </r>
    <r>
      <rPr>
        <b/>
        <sz val="12"/>
        <rFont val="Times New Roman"/>
        <family val="1"/>
      </rPr>
      <t>náklady</t>
    </r>
    <r>
      <rPr>
        <sz val="12"/>
        <rFont val="Times New Roman"/>
        <family val="1"/>
      </rPr>
      <t>.  
Obdobne ako  pri T3 sa  údaje  z roku 201</t>
    </r>
    <r>
      <rPr>
        <sz val="12"/>
        <color indexed="10"/>
        <rFont val="Times New Roman"/>
        <family val="1"/>
      </rPr>
      <t>2</t>
    </r>
    <r>
      <rPr>
        <sz val="12"/>
        <rFont val="Times New Roman"/>
        <family val="1"/>
      </rPr>
      <t xml:space="preserve"> a údaje z roku 201</t>
    </r>
    <r>
      <rPr>
        <sz val="12"/>
        <color indexed="10"/>
        <rFont val="Times New Roman"/>
        <family val="1"/>
      </rPr>
      <t>3</t>
    </r>
    <r>
      <rPr>
        <sz val="12"/>
        <rFont val="Times New Roman"/>
        <family val="1"/>
      </rPr>
      <t xml:space="preserve"> sa uvádzajú v eurách.
Za oblasť miezd sú údaje za rok 201</t>
    </r>
    <r>
      <rPr>
        <sz val="12"/>
        <color indexed="10"/>
        <rFont val="Times New Roman"/>
        <family val="1"/>
      </rPr>
      <t>3</t>
    </r>
    <r>
      <rPr>
        <sz val="12"/>
        <rFont val="Times New Roman"/>
        <family val="1"/>
      </rPr>
      <t xml:space="preserve"> - účet 521 (R55) kontrolované na výkazníctvo, časť náklady a údaje v T5_R56_(SC + SD)  na T6_R18_SH. </t>
    </r>
    <r>
      <rPr>
        <u val="single"/>
        <sz val="12"/>
        <rFont val="Times New Roman"/>
        <family val="1"/>
      </rPr>
      <t>Rozdiel medzi údajom v T6_R18_SH a údajmi v T5_R56_SC+SD (Mzdy) môže o.i. tvoriť výška nákladov za nevyčerpané dovolenky.</t>
    </r>
    <r>
      <rPr>
        <sz val="12"/>
        <rFont val="Times New Roman"/>
        <family val="1"/>
      </rPr>
      <t xml:space="preserve">
Štipendiá doktorandov z T5_R77_SC sa kontrolujú na údaje z T7_R1</t>
    </r>
    <r>
      <rPr>
        <sz val="12"/>
        <color indexed="8"/>
        <rFont val="Times New Roman"/>
        <family val="1"/>
      </rPr>
      <t>_SF</t>
    </r>
    <r>
      <rPr>
        <sz val="12"/>
        <rFont val="Times New Roman"/>
        <family val="1"/>
      </rPr>
      <t xml:space="preserve">. 
Prospechové štipendiá z vlastných zdrojov z T5_R81_SC sa kontrolujú na údaje v T19_R2_SC. </t>
    </r>
  </si>
  <si>
    <r>
      <t>Údaje v riadkoch R1:R6, R7, R9, R13, R14, R16, R17  sú kontrolované s údajmi v štatistickom výkaze Škol (MŠ SR) 2-04 za rok 201</t>
    </r>
    <r>
      <rPr>
        <sz val="12"/>
        <color indexed="10"/>
        <rFont val="Times New Roman"/>
        <family val="1"/>
      </rPr>
      <t>3</t>
    </r>
    <r>
      <rPr>
        <sz val="12"/>
        <color indexed="10"/>
        <rFont val="Times New Roman"/>
        <family val="1"/>
      </rPr>
      <t>.</t>
    </r>
    <r>
      <rPr>
        <sz val="12"/>
        <rFont val="Times New Roman"/>
        <family val="1"/>
      </rPr>
      <t xml:space="preserve"> 
Údaje v riadkoch 15a ... (špecifiká) sú kontrolované na rozpis dotácie v roku 201</t>
    </r>
    <r>
      <rPr>
        <sz val="12"/>
        <color indexed="10"/>
        <rFont val="Times New Roman"/>
        <family val="1"/>
      </rPr>
      <t>3</t>
    </r>
    <r>
      <rPr>
        <sz val="12"/>
        <rFont val="Times New Roman"/>
        <family val="1"/>
      </rPr>
      <t>.</t>
    </r>
    <r>
      <rPr>
        <b/>
        <sz val="12"/>
        <color indexed="12"/>
        <rFont val="Times New Roman"/>
        <family val="1"/>
      </rPr>
      <t xml:space="preserve"> </t>
    </r>
    <r>
      <rPr>
        <u val="single"/>
        <sz val="12"/>
        <rFont val="Times New Roman"/>
        <family val="1"/>
      </rPr>
      <t>Rozdiel medzi údajom v T6_R18_SH a údajmi v T5_R56_SC+SD (Mzdy) je potrebné vyčísliť s komentárom uviesť v poznámke pod tabuľkou T6.</t>
    </r>
  </si>
  <si>
    <r>
      <t xml:space="preserve"> T7_R1_SD = T5_R77_SC,
 T7_R9_SA = dotačná zmluva na 201</t>
    </r>
    <r>
      <rPr>
        <sz val="12"/>
        <color indexed="10"/>
        <rFont val="Times New Roman"/>
        <family val="1"/>
      </rPr>
      <t>3</t>
    </r>
    <r>
      <rPr>
        <sz val="12"/>
        <color indexed="8"/>
        <rFont val="Times New Roman"/>
        <family val="1"/>
      </rPr>
      <t xml:space="preserve">_účelové prostriedky na štipendiá doktorandov </t>
    </r>
  </si>
  <si>
    <r>
      <t>Údaje v R1_</t>
    </r>
    <r>
      <rPr>
        <sz val="12"/>
        <color indexed="8"/>
        <rFont val="Times New Roman"/>
        <family val="1"/>
      </rPr>
      <t>SD</t>
    </r>
    <r>
      <rPr>
        <sz val="12"/>
        <rFont val="Times New Roman"/>
        <family val="1"/>
      </rPr>
      <t xml:space="preserve"> za rok 201</t>
    </r>
    <r>
      <rPr>
        <sz val="12"/>
        <color indexed="10"/>
        <rFont val="Times New Roman"/>
        <family val="1"/>
      </rPr>
      <t>3</t>
    </r>
    <r>
      <rPr>
        <sz val="12"/>
        <rFont val="Times New Roman"/>
        <family val="1"/>
      </rPr>
      <t xml:space="preserve"> sú kontrolované na T5_R77_SC a údaje </t>
    </r>
    <r>
      <rPr>
        <sz val="12"/>
        <color indexed="8"/>
        <rFont val="Times New Roman"/>
        <family val="1"/>
      </rPr>
      <t>v R9_SA</t>
    </r>
    <r>
      <rPr>
        <sz val="12"/>
        <rFont val="Times New Roman"/>
        <family val="1"/>
      </rPr>
      <t xml:space="preserve"> na poskytnutú </t>
    </r>
    <r>
      <rPr>
        <u val="single"/>
        <sz val="12"/>
        <rFont val="Times New Roman"/>
        <family val="1"/>
      </rPr>
      <t>účelovú</t>
    </r>
    <r>
      <rPr>
        <sz val="12"/>
        <rFont val="Times New Roman"/>
        <family val="1"/>
      </rPr>
      <t xml:space="preserve"> dotáciu na štipendiá doktorandov podľa dotačnej zmluvy. </t>
    </r>
  </si>
  <si>
    <t>T8_R4_SA = zostatok k 31.12.2011
T8_R6_SA = T8_R4_SC 
T8_R1_SA (SC)  ≤ T13_R11_SE (SF)</t>
  </si>
  <si>
    <t>T10_R12 = štatistické výkazy MŠVVaŠ SR 2012 (2013)</t>
  </si>
  <si>
    <t>výnosy verejnej vysokej školy v roku 2013 v oblasti sociálnej podpory študentov</t>
  </si>
  <si>
    <t>náklady verejnej vysokej školy  v roku 2013 v oblasti sociálnej podpory študentov</t>
  </si>
  <si>
    <t xml:space="preserve">súvaha k 31.12.2013 - Strana aktív 
1. a 2. časť </t>
  </si>
  <si>
    <t>súvaha  k 31.12.2013 - Strana pasív</t>
  </si>
  <si>
    <t>V stĺpci C sa uvedú náklady na štipendiá doktorandov (prijatých na štúdium do 31.8.2013),  na miestach nepridelených MŠVVaŠ.</t>
  </si>
  <si>
    <t>V stĺpci D sa uvedú náklady na štipendiá doktorandov (prijatých na štúdium po 1.9.2013),  na miestach nepridelených MŠVVaŠ.</t>
  </si>
  <si>
    <t>T1_R15_SB ≤ T11_R10_SB,
T1_R12_SA = T8_R5_SC
T1_R13_SA = T20_R2_(SB)</t>
  </si>
  <si>
    <r>
      <t>Údaje o lôžkovej kapacite v T9_R1 sa kontrolujú na štatistické výkazy MŠVVaŠ SR  ( posielané ÚIPŠ) 201</t>
    </r>
    <r>
      <rPr>
        <sz val="12"/>
        <color indexed="10"/>
        <rFont val="Times New Roman"/>
        <family val="1"/>
      </rPr>
      <t>2</t>
    </r>
    <r>
      <rPr>
        <sz val="12"/>
        <rFont val="Times New Roman"/>
        <family val="1"/>
      </rPr>
      <t xml:space="preserve"> (201</t>
    </r>
    <r>
      <rPr>
        <sz val="12"/>
        <color indexed="10"/>
        <rFont val="Times New Roman"/>
        <family val="1"/>
      </rPr>
      <t>3</t>
    </r>
    <r>
      <rPr>
        <sz val="12"/>
        <rFont val="Times New Roman"/>
        <family val="1"/>
      </rPr>
      <t>).</t>
    </r>
  </si>
  <si>
    <r>
      <t>T9_R1 = štatistické výkazy MŠVVaŠ SR 201</t>
    </r>
    <r>
      <rPr>
        <sz val="12"/>
        <color indexed="10"/>
        <rFont val="Times New Roman"/>
        <family val="1"/>
      </rPr>
      <t>2</t>
    </r>
    <r>
      <rPr>
        <sz val="12"/>
        <rFont val="Times New Roman"/>
        <family val="1"/>
      </rPr>
      <t xml:space="preserve"> (201</t>
    </r>
    <r>
      <rPr>
        <sz val="12"/>
        <color indexed="10"/>
        <rFont val="Times New Roman"/>
        <family val="1"/>
      </rPr>
      <t>3</t>
    </r>
    <r>
      <rPr>
        <sz val="12"/>
        <rFont val="Times New Roman"/>
        <family val="1"/>
      </rPr>
      <t>)</t>
    </r>
  </si>
  <si>
    <r>
      <t>T10_R7_SA (SB) = dotačná zmluva 20</t>
    </r>
    <r>
      <rPr>
        <sz val="12"/>
        <color indexed="10"/>
        <rFont val="Times New Roman"/>
        <family val="1"/>
      </rPr>
      <t>12</t>
    </r>
    <r>
      <rPr>
        <sz val="12"/>
        <rFont val="Times New Roman"/>
        <family val="1"/>
      </rPr>
      <t xml:space="preserve"> (20</t>
    </r>
    <r>
      <rPr>
        <sz val="12"/>
        <color indexed="10"/>
        <rFont val="Times New Roman"/>
        <family val="1"/>
      </rPr>
      <t>13</t>
    </r>
    <r>
      <rPr>
        <sz val="12"/>
        <rFont val="Times New Roman"/>
        <family val="1"/>
      </rPr>
      <t>)_účelová dotácia na študentské jedálne</t>
    </r>
  </si>
  <si>
    <r>
      <t>Údaje v R7_SA (SB) sú kontrolované na  dotačné zmluvy a na účelovú dotáciu na rok 201</t>
    </r>
    <r>
      <rPr>
        <sz val="12"/>
        <color indexed="10"/>
        <rFont val="Times New Roman"/>
        <family val="1"/>
      </rPr>
      <t>2</t>
    </r>
    <r>
      <rPr>
        <sz val="12"/>
        <rFont val="Times New Roman"/>
        <family val="1"/>
      </rPr>
      <t>, 201</t>
    </r>
    <r>
      <rPr>
        <sz val="12"/>
        <color indexed="10"/>
        <rFont val="Times New Roman"/>
        <family val="1"/>
      </rPr>
      <t xml:space="preserve">3 </t>
    </r>
    <r>
      <rPr>
        <sz val="12"/>
        <rFont val="Times New Roman"/>
        <family val="1"/>
      </rPr>
      <t>v zmysle databázy VVŠ.</t>
    </r>
  </si>
  <si>
    <t>Obsah tabuľkovej prílohy výročnej správy o hospodárení verejnej vysokej školy za rok 2013</t>
  </si>
  <si>
    <t>Vysvetlivky k tabuľkám výročnej správy o hospodárení verejných vysokých škôl za rok 2013</t>
  </si>
  <si>
    <t>Súvzťažnosti tabuliek výročnej správy o hospodárení verejných vysokých škôl za rok 2013</t>
  </si>
  <si>
    <t xml:space="preserve">Príjmy z dotácií verejnej vysokej škole zo štátneho rozpočtu z kapitoly MŠVVaŠ SR  poskytnuté na základe Zmluvy o poskytnutí dotácie zo štátneho rozpočtu
 prostredníctvom rozpočtu Ministerstva školstva, vedy, výskumu a športu Slovenskej republiky na rok 2013  na programe 077 </t>
  </si>
  <si>
    <t xml:space="preserve">Príjmy verejnej vysokej školy  v roku 2013 majúce charakter dotácie okrem príjmov z dotácií  z  kapitoly MŠVVaŠ SR a okrem štrukturálnych fondov EÚ </t>
  </si>
  <si>
    <t>Výnosy verejnej vysokej školy v rokoch 2012 a 2013</t>
  </si>
  <si>
    <t>Výnosy verejnej vysokej školy zo školného a z poplatkov spojených so štúdiom v rokoch 2012 a 2013</t>
  </si>
  <si>
    <t>Náklady verejnej vysokej školy v rokoch 2012 a 2013</t>
  </si>
  <si>
    <t>Zamestnanci a náklady na mzdy verejnej vysokej školy v roku 2013</t>
  </si>
  <si>
    <t>Náklady verejnej vysokej školy na štipendiá interných doktorandov v roku 2013</t>
  </si>
  <si>
    <t>Údaje o systéme sociálnej podpory  - časť  sociálne štipendiá  (§ 96 zákona) za roky 2012 a 2013</t>
  </si>
  <si>
    <r>
      <t>Údaje o systéme sociálnej podpory  - časť výnosy a náklady</t>
    </r>
    <r>
      <rPr>
        <b/>
        <sz val="12"/>
        <rFont val="Times New Roman"/>
        <family val="1"/>
      </rPr>
      <t xml:space="preserve"> </t>
    </r>
    <r>
      <rPr>
        <sz val="12"/>
        <rFont val="Times New Roman"/>
        <family val="1"/>
      </rPr>
      <t>študentských domovov (bez zmluvných zariadení) za roky 2012 a 2013</t>
    </r>
    <r>
      <rPr>
        <b/>
        <sz val="12"/>
        <rFont val="Times New Roman"/>
        <family val="1"/>
      </rPr>
      <t xml:space="preserve"> </t>
    </r>
  </si>
  <si>
    <r>
      <t>Údaje o systéme sociálnej podpory  - časť výnosy a náklady</t>
    </r>
    <r>
      <rPr>
        <b/>
        <sz val="12"/>
        <rFont val="Times New Roman"/>
        <family val="1"/>
      </rPr>
      <t xml:space="preserve"> </t>
    </r>
    <r>
      <rPr>
        <sz val="12"/>
        <rFont val="Times New Roman"/>
        <family val="1"/>
      </rPr>
      <t>študentských jedální</t>
    </r>
    <r>
      <rPr>
        <b/>
        <sz val="12"/>
        <rFont val="Times New Roman"/>
        <family val="1"/>
      </rPr>
      <t xml:space="preserve">  </t>
    </r>
    <r>
      <rPr>
        <sz val="12"/>
        <rFont val="Times New Roman"/>
        <family val="1"/>
      </rPr>
      <t>za roky 2012 a 2013</t>
    </r>
  </si>
  <si>
    <t>Zdroje verejnej vysokej školy na obstaranie a technické zhodnotenie dlhodobého  majetku v rokoch 2012 a 2013</t>
  </si>
  <si>
    <t>Výdavky verejnej vysokej školy na obstaranie a technické zhodnotenie dlhodobého majetku v roku 2013</t>
  </si>
  <si>
    <t>Stav a vývoj finančných fondov verejnej vysokej školy v rokoch 2012 a 2013</t>
  </si>
  <si>
    <t xml:space="preserve">Štruktúra a stav finančných prostriedkov na bankových účtoch verejnej vysokej školy k 31. decembru 2013 </t>
  </si>
  <si>
    <t>Príjmy verejnej vysokej školy z prostriedkov EÚ a z prostriedkov na ich spolufinancovanie zo štátneho rozpočtu z kapitoly MŠVVaŠ SR a z iných kapitol štátneho rozpočtu v roku 2013</t>
  </si>
  <si>
    <t xml:space="preserve">Príjmy z dotácií verejnej vysokej škole zo štátneho rozpočtu z kapitoly MŠVVaŠ SR poskytnuté mimo programu 077 a mimo príjmov z prostriedkov EÚ (zo štrukturálnych fondov) v roku 2013 </t>
  </si>
  <si>
    <t>Štipendiá z vlastných zdrojov podľa § 97 zákona v rokoch 2012 a 2013</t>
  </si>
  <si>
    <t xml:space="preserve">Motivačné štipendiá  v rokoch 2012 a 2013 (v zmysle § 96a  zákona ) </t>
  </si>
  <si>
    <t>Štruktúra účtu 384 - výnosy budúcich období v rokoch 2012 a 2013</t>
  </si>
  <si>
    <t>Výnosy verejnej vysokej školy v roku 2013 v oblasti sociálnej podpory študentov</t>
  </si>
  <si>
    <t>Náklady verejnej vysokej školy  v roku 2013 v oblasti sociálnej podpory študentov</t>
  </si>
  <si>
    <t xml:space="preserve">Súvaha k 31. 12. 2013 - Strana aktív 1. časť </t>
  </si>
  <si>
    <t>Súvaha k 31. 12. 2013 - Strana aktív 2. časť</t>
  </si>
  <si>
    <t>Súvaha k 31. 12. 2013 - Strana pasív</t>
  </si>
  <si>
    <r>
      <t>V riadku 1 až 15 sa uvádzajú príjmy</t>
    </r>
    <r>
      <rPr>
        <sz val="12"/>
        <color indexed="8"/>
        <rFont val="Times New Roman"/>
        <family val="1"/>
      </rPr>
      <t xml:space="preserve"> na programe 077 </t>
    </r>
    <r>
      <rPr>
        <sz val="12"/>
        <rFont val="Times New Roman"/>
        <family val="1"/>
      </rPr>
      <t>podľa programovej štruktúry na rok 201</t>
    </r>
    <r>
      <rPr>
        <sz val="12"/>
        <color indexed="10"/>
        <rFont val="Times New Roman"/>
        <family val="1"/>
      </rPr>
      <t>3</t>
    </r>
    <r>
      <rPr>
        <sz val="12"/>
        <rFont val="Times New Roman"/>
        <family val="1"/>
      </rPr>
      <t>.</t>
    </r>
  </si>
  <si>
    <r>
      <t>Tabuľka č.19 poskytuje informácie o objeme a štruktúre štipendií  vyplácaných verejnou vysokou školou z vlastných zdrojov podľa § 97 zákona.</t>
    </r>
    <r>
      <rPr>
        <b/>
        <sz val="12"/>
        <color indexed="10"/>
        <rFont val="Times New Roman"/>
        <family val="1"/>
      </rPr>
      <t xml:space="preserve"> Neobsahuje (2013) údaje o štipendiách vyplatené doktorandom.</t>
    </r>
  </si>
  <si>
    <r>
      <t>T12_R15_SG = výkazníctvo 201</t>
    </r>
    <r>
      <rPr>
        <sz val="12"/>
        <color indexed="10"/>
        <rFont val="Times New Roman"/>
        <family val="1"/>
      </rPr>
      <t>3</t>
    </r>
    <r>
      <rPr>
        <sz val="12"/>
        <color indexed="8"/>
        <rFont val="Times New Roman"/>
        <family val="1"/>
      </rPr>
      <t>, kategória 700, všetky zdroje</t>
    </r>
  </si>
  <si>
    <t xml:space="preserve">T16_R18_SB = výkazníctvo, súvaha, časť Aktíva, riadok 053,
</t>
  </si>
  <si>
    <r>
      <t>Údaje v T17 sú kontrolované na hodnoty z výkazníctva, finančné prostriedky z EÚ (vrátane spolufinancovania zo štátneho rozpočtu), zabezpečované prostredníctvom MŠVVaŠ SR v roku 201</t>
    </r>
    <r>
      <rPr>
        <sz val="12"/>
        <color indexed="10"/>
        <rFont val="Times New Roman"/>
        <family val="1"/>
      </rPr>
      <t>3</t>
    </r>
    <r>
      <rPr>
        <sz val="12"/>
        <rFont val="Times New Roman"/>
        <family val="1"/>
      </rPr>
      <t xml:space="preserve">. </t>
    </r>
  </si>
  <si>
    <r>
      <t>V stĺpci S</t>
    </r>
    <r>
      <rPr>
        <sz val="12"/>
        <color indexed="8"/>
        <rFont val="Times New Roman"/>
        <family val="1"/>
      </rPr>
      <t>G</t>
    </r>
    <r>
      <rPr>
        <sz val="12"/>
        <rFont val="Times New Roman"/>
        <family val="1"/>
      </rPr>
      <t xml:space="preserve"> sa zvyšok prijatej kapitálovej dotácie, používanej na kompenzáciu odpisov za rok 2013  rovná súčtu zvyšku prijatej kapitálovej dotácie na kompenzáciu odpisov z roku 201</t>
    </r>
    <r>
      <rPr>
        <sz val="12"/>
        <color indexed="10"/>
        <rFont val="Times New Roman"/>
        <family val="1"/>
      </rPr>
      <t>2</t>
    </r>
    <r>
      <rPr>
        <sz val="12"/>
        <rFont val="Times New Roman"/>
        <family val="1"/>
      </rPr>
      <t xml:space="preserve"> (stĺpec SA) a výšky kapitálovej dotácie (2013) z </t>
    </r>
    <r>
      <rPr>
        <sz val="12"/>
        <color indexed="8"/>
        <rFont val="Times New Roman"/>
        <family val="1"/>
      </rPr>
      <t xml:space="preserve">T11_R10_SB, zníženému o odpisy, vykazované v T5_R85_SC. </t>
    </r>
  </si>
  <si>
    <t xml:space="preserve">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
</t>
  </si>
  <si>
    <r>
      <t>Údaje  sú kontrolované na  dotačné zmluvy a na účelovú dotáciu na rok 201</t>
    </r>
    <r>
      <rPr>
        <sz val="12"/>
        <color indexed="10"/>
        <rFont val="Times New Roman"/>
        <family val="1"/>
      </rPr>
      <t>2</t>
    </r>
    <r>
      <rPr>
        <sz val="12"/>
        <rFont val="Times New Roman"/>
        <family val="1"/>
      </rPr>
      <t>, 201</t>
    </r>
    <r>
      <rPr>
        <sz val="12"/>
        <color indexed="10"/>
        <rFont val="Times New Roman"/>
        <family val="1"/>
      </rPr>
      <t>3</t>
    </r>
    <r>
      <rPr>
        <sz val="12"/>
        <rFont val="Times New Roman"/>
        <family val="1"/>
      </rPr>
      <t xml:space="preserve"> v zmysle databázy VVŠ.
</t>
    </r>
    <r>
      <rPr>
        <sz val="12"/>
        <color indexed="10"/>
        <rFont val="Times New Roman"/>
        <family val="1"/>
      </rPr>
      <t>Údaje v T8_R1_SC by sa mali rovnať údajom z CRŠ kód 1.</t>
    </r>
  </si>
  <si>
    <r>
      <t>Údaje sú kontrolované na dotačnú zmluvu na 20</t>
    </r>
    <r>
      <rPr>
        <sz val="12"/>
        <color indexed="10"/>
        <rFont val="Times New Roman"/>
        <family val="1"/>
      </rPr>
      <t>13</t>
    </r>
    <r>
      <rPr>
        <sz val="12"/>
        <rFont val="Times New Roman"/>
        <family val="1"/>
      </rPr>
      <t xml:space="preserve"> a na rozpis účelových dotácií na podprograme 077 15 02. 
Výška dotácií na motivačné štipendiá z T20_R2_SA(SB) sa musí rovnať celkovému objemu dotácií, uvedenom v T1_R13_SA .
Súvzťažnosť s T13 - stav a vývoj finančných fondov, stĺpce SE,SF. </t>
    </r>
    <r>
      <rPr>
        <sz val="12"/>
        <color indexed="10"/>
        <rFont val="Times New Roman"/>
        <family val="1"/>
      </rPr>
      <t xml:space="preserve">
Údaje T20_R3_SB by sa mali rovnať  súčtu kódov 4, 5, 6, 7, 8, 19 z CRŠ.</t>
    </r>
  </si>
  <si>
    <r>
      <t xml:space="preserve">Krytie fondu finančnými prostriedkami na osobitnom bankovom účte </t>
    </r>
    <r>
      <rPr>
        <b/>
        <vertAlign val="superscript"/>
        <sz val="12"/>
        <rFont val="Times New Roman"/>
        <family val="1"/>
      </rPr>
      <t xml:space="preserve">3) </t>
    </r>
    <r>
      <rPr>
        <vertAlign val="superscript"/>
        <sz val="11"/>
        <rFont val="Times New Roman"/>
        <family val="1"/>
      </rPr>
      <t xml:space="preserve">
</t>
    </r>
    <r>
      <rPr>
        <sz val="11"/>
        <rFont val="Times New Roman"/>
        <family val="1"/>
      </rPr>
      <t>k 31.12.</t>
    </r>
  </si>
  <si>
    <t>zdroj 11S1</t>
  </si>
  <si>
    <t>zdroj 11S2</t>
  </si>
  <si>
    <t>zdroj 11S  spolu</t>
  </si>
  <si>
    <t>zdroj 11T  spolu</t>
  </si>
  <si>
    <t>zdroj 11T1</t>
  </si>
  <si>
    <t>zdroj 11T2</t>
  </si>
  <si>
    <t>x</t>
  </si>
  <si>
    <t>Náklady spolu</t>
  </si>
  <si>
    <t xml:space="preserve">  - náklady na štipendiá vo výške 9. platovej triedy a 1. platového stupňa 
( v CRŠ kod 10 )</t>
  </si>
  <si>
    <t xml:space="preserve">  - náklady na časť štipendia prevyšujúce 9. platovú triedu a 1. platový stupeň   (kód 16)</t>
  </si>
  <si>
    <t xml:space="preserve">  - náklady na štipendiá vo výške 10. platovej triedy a 1. platového stupňa 
( v CRŠ kod 11 )</t>
  </si>
  <si>
    <t xml:space="preserve">  - náklady na časť štipendia prevyšujúce 10. platovú triedu a 1. platový stupeň  (kód 16)</t>
  </si>
  <si>
    <r>
      <t xml:space="preserve">Dotácie z kapitoly MŠVVaŠ SR spolu </t>
    </r>
    <r>
      <rPr>
        <sz val="12"/>
        <rFont val="Times New Roman"/>
        <family val="1"/>
      </rPr>
      <t>[R1+R4]</t>
    </r>
  </si>
  <si>
    <t>9a</t>
  </si>
  <si>
    <r>
      <t xml:space="preserve">Dotácie z iných kapitol spolu </t>
    </r>
    <r>
      <rPr>
        <sz val="12"/>
        <rFont val="Times New Roman"/>
        <family val="1"/>
      </rPr>
      <t>[SUM(R9:Ra...)]</t>
    </r>
  </si>
  <si>
    <t>NOVÁ, programová klasif. nahradená zdrojovou</t>
  </si>
  <si>
    <t>T17_R13</t>
  </si>
  <si>
    <r>
      <t>Dotácia na kapitálové výdavky z prostriedkov EÚ (štrukturálnych fondov</t>
    </r>
    <r>
      <rPr>
        <b/>
        <sz val="12"/>
        <rFont val="Times New Roman"/>
        <family val="1"/>
      </rPr>
      <t xml:space="preserve"> vrátane spolufinancovania)</t>
    </r>
  </si>
  <si>
    <r>
      <t>Zostatok kapitálovej dotácie z predchádzajúceho roku</t>
    </r>
    <r>
      <rPr>
        <b/>
        <sz val="10"/>
        <rFont val="Times New Roman"/>
        <family val="1"/>
      </rPr>
      <t xml:space="preserve"> </t>
    </r>
    <r>
      <rPr>
        <b/>
        <sz val="12"/>
        <rFont val="Times New Roman"/>
        <family val="1"/>
      </rPr>
      <t>(z dotácií na R10 a R10a)</t>
    </r>
  </si>
  <si>
    <r>
      <t>Iné zdroje na obstaranie a technické zhodnotenie dlhodobého majetku</t>
    </r>
    <r>
      <rPr>
        <b/>
        <sz val="12"/>
        <rFont val="Times New Roman"/>
        <family val="1"/>
      </rPr>
      <t xml:space="preserve"> (v danom roku vrátane zostatkov na týchto zdrojoch)</t>
    </r>
  </si>
  <si>
    <t>upravený text v R_2,3,4,6,7,8,9,v R5
 upravený text [SUM(R6:R9)]</t>
  </si>
  <si>
    <t>- ostatných fondov (účet 656 300, 656 510, 656 520)</t>
  </si>
  <si>
    <t>T5_R90_(SA+AB)=T13_R5_SC
T5_R90_(SC+AD)=T13_R5_SD</t>
  </si>
  <si>
    <t>Náklady sú kontrolované na údaje z výkazníctva - tvorba fondu z predaného majetku</t>
  </si>
  <si>
    <t xml:space="preserve">T5_3
</t>
  </si>
  <si>
    <t>T13_V7</t>
  </si>
  <si>
    <t>T13_R5_SC=T5_R90_(SA+SC)
T13_R5_SD=T5_R90_(SC+SD)</t>
  </si>
  <si>
    <t xml:space="preserve">- školné  (účet 649 001, 649 002 a 649 020)                                                     </t>
  </si>
  <si>
    <t xml:space="preserve">  - príspevok na úhradu výdavkov zahraničných študentov/lektorov  (649 016)</t>
  </si>
  <si>
    <r>
      <t>Výnosy z poplatkov spojených so štúdiom</t>
    </r>
    <r>
      <rPr>
        <sz val="12"/>
        <rFont val="Times New Roman"/>
        <family val="1"/>
      </rPr>
      <t xml:space="preserve"> [SUM (</t>
    </r>
    <r>
      <rPr>
        <sz val="12"/>
        <color indexed="10"/>
        <rFont val="Times New Roman"/>
        <family val="1"/>
      </rPr>
      <t>R6:R9</t>
    </r>
    <r>
      <rPr>
        <sz val="12"/>
        <rFont val="Times New Roman"/>
        <family val="1"/>
      </rPr>
      <t>)]</t>
    </r>
  </si>
  <si>
    <t xml:space="preserve"> upravené  vzťahy v SD(SF)_R78, SF_R74-78 </t>
  </si>
  <si>
    <t xml:space="preserve"> na miestach pridelených MŠVVaŠ SR</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</si>
  <si>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</si>
  <si>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</si>
  <si>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</si>
  <si>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</si>
  <si>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</si>
  <si>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ostatný materiál (účet 501 099, 501 030, 501 599, 501 100)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</si>
  <si>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</si>
  <si>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</si>
  <si>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</si>
  <si>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</si>
  <si>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</si>
  <si>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</si>
  <si>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zahraničné cestovné  (účet 512 002, 512 003, 512 052)</t>
  </si>
  <si>
    <t>- telefón, fax  (účet 518 006, 518 056)</t>
  </si>
  <si>
    <t>- poštovné  (účet 518 008, 518 058)</t>
  </si>
  <si>
    <t>- odvoz odpadu  (účet 518 009, 518 059)</t>
  </si>
  <si>
    <t xml:space="preserve">- iné analyticky sledované náklady (účty 518 003, 518 013, 518 015-018, 518 020-030, 518 031-034, 518 040, 518 041,518 599) </t>
  </si>
  <si>
    <t xml:space="preserve"> - MZDY (účty 521 001-008, 521 012, 521 013, 581 003)</t>
  </si>
  <si>
    <t xml:space="preserve"> - poistné náklady (havarijné, majetok, na študentov) (účet 549 004, 549 014, 549 015)</t>
  </si>
  <si>
    <t xml:space="preserve"> - ostatné iné náklady (účet 549 099, 548 013, 549 599)</t>
  </si>
  <si>
    <t xml:space="preserve"> - odpisy DN a HM nadobudnutého z kapitálových dotácií zo ŠR 
(účet 551 100, 551 121, 551 123, 551 001, 551 003)</t>
  </si>
  <si>
    <r>
      <t xml:space="preserve"> - odpisy ostatného DN a HM (účet 551 </t>
    </r>
    <r>
      <rPr>
        <sz val="12"/>
        <color indexed="10"/>
        <rFont val="Times New Roman"/>
        <family val="1"/>
      </rPr>
      <t>200, 221, 223, 400, 900, 921, 923</t>
    </r>
    <r>
      <rPr>
        <sz val="12"/>
        <rFont val="Times New Roman"/>
        <family val="1"/>
      </rPr>
      <t>)</t>
    </r>
  </si>
  <si>
    <r>
      <t xml:space="preserve"> - odpisy DN a HM nad</t>
    </r>
    <r>
      <rPr>
        <sz val="12"/>
        <rFont val="Times New Roman"/>
        <family val="1"/>
      </rPr>
      <t>obudnutého</t>
    </r>
    <r>
      <rPr>
        <sz val="12"/>
        <color indexed="10"/>
        <rFont val="Times New Roman"/>
        <family val="1"/>
      </rPr>
      <t xml:space="preserve"> </t>
    </r>
    <r>
      <rPr>
        <sz val="12"/>
        <rFont val="Times New Roman"/>
        <family val="1"/>
      </rPr>
      <t xml:space="preserve">z kapitálových dotácií z EÚ (zo štrukturálnych fondov) (účet 551 </t>
    </r>
    <r>
      <rPr>
        <sz val="12"/>
        <color indexed="10"/>
        <rFont val="Times New Roman"/>
        <family val="1"/>
      </rPr>
      <t>300, 321, 323</t>
    </r>
    <r>
      <rPr>
        <sz val="12"/>
        <rFont val="Times New Roman"/>
        <family val="1"/>
      </rPr>
      <t>)</t>
    </r>
  </si>
  <si>
    <t xml:space="preserve"> - ostatné náklady z účtovej skupiny 55 (účty 552, 553, 554, 557, 558, 559)</t>
  </si>
  <si>
    <t>- náklady na tvorbu fondu reprodukcie (účet 556 400) (z predaja majetku)</t>
  </si>
  <si>
    <t>Pozn.</t>
  </si>
  <si>
    <r>
      <t xml:space="preserve">v R90 ide o náklady na tvorbu FR </t>
    </r>
    <r>
      <rPr>
        <i/>
        <sz val="12"/>
        <rFont val="Times New Roman"/>
        <family val="1"/>
      </rPr>
      <t>z predaja majetku = T11R5=T13R5</t>
    </r>
  </si>
  <si>
    <t>Podielové cenné papiere a podiely v obchodných spoločnostiach v ovládanej osobe  (061 - 096 AÚ)</t>
  </si>
  <si>
    <t>Podielové cenné papiere a podiely v obchodných spoločnostiach s podstatným vplyvom  (062 - 096 AÚ)</t>
  </si>
  <si>
    <t>Dlhové cenné papiere držané do splatnosti  (065 - 096 AÚ)</t>
  </si>
  <si>
    <t xml:space="preserve">Ostatný dlhodobý finančný majetok (069 - 096 AÚ) </t>
  </si>
  <si>
    <t>Poskytnuté preddavky na dlhodobý fin. majetok (053 - 096 AÚ)</t>
  </si>
  <si>
    <r>
      <t xml:space="preserve">Pohľadávky z obchodného styku (311 AÚ až 314 AÚ) - 391 AÚ) </t>
    </r>
    <r>
      <rPr>
        <strike/>
        <sz val="12"/>
        <color indexed="8"/>
        <rFont val="Times New Roman"/>
        <family val="1"/>
      </rPr>
      <t>okrem r.035</t>
    </r>
  </si>
  <si>
    <t>Pohľadávky z dôvodu finančných vzťahov k ŠR a rozpočtom územnej samosprávy (346+348)</t>
  </si>
  <si>
    <r>
      <t xml:space="preserve">Poskytnuté prevádzkové preddavky  </t>
    </r>
    <r>
      <rPr>
        <sz val="12"/>
        <color indexed="10"/>
        <rFont val="Times New Roman"/>
        <family val="1"/>
      </rPr>
      <t xml:space="preserve">na zásoby </t>
    </r>
    <r>
      <rPr>
        <sz val="12"/>
        <rFont val="Times New Roman"/>
        <family val="1"/>
      </rPr>
      <t>(314 AÚ - 391 AÚ)</t>
    </r>
  </si>
  <si>
    <t>- poplatky spojené so štúdiom (účet 649 003-006)</t>
  </si>
  <si>
    <t>- ostatné výnosy (účty 649 012, 649 018-019, 649 021-022, 649 098 - 099)</t>
  </si>
  <si>
    <t>- iné analyticky sledované výnosy (účty 602 002-007, 602 011-18, 602 099, 602 199)</t>
  </si>
  <si>
    <t>Vypracovala: Ing. Kutešová Miriam</t>
  </si>
  <si>
    <t xml:space="preserve">7000180875/8180 - Dotačný účet zostatkový </t>
  </si>
  <si>
    <t>7000095590/8180 - BÚ bežný</t>
  </si>
  <si>
    <t>7000095857/8180 - BÚ študentské domovy</t>
  </si>
  <si>
    <t>7000095849/8180 - BÚ študentské jedálne</t>
  </si>
  <si>
    <t>7000095611/8180 - BÚ štipendijný fond</t>
  </si>
  <si>
    <t>7000242204/8180 - Dotačný účet</t>
  </si>
  <si>
    <t>7000095865,7000095742,7000095769,7000095777,7000095785,7000095806, 7000301390,7000095734,7000180867,7000263216</t>
  </si>
  <si>
    <t>7000095603/8180 - BÚ sociálny fond</t>
  </si>
  <si>
    <t>7000095638/8180 - BÚ fond reprodukcie</t>
  </si>
  <si>
    <t>7000095646,7000095654,7000095697,7000095822,7000154060,7000180840,7000200274,7000202288,7000210069,70000210077,7000212443,7000214289,7000214588,7000227979,7000258580,7000261958,7000264892,7000268957,7000276877,7000292228,7000321076,7000336614,7000344972,7000347196,7000347604,7000347807,7000349458,7000349749,7000350387,7000351742,7000355436,7000359699,7000360315,7000366231,7000366581,7000369096,7000369109,7000369117,7000373626,7000374047,7000377731,7000378179,7000379059,7000385037,7000410060, 7000418054,7000470346, 7000470354,7000470450,7000473731</t>
  </si>
  <si>
    <t xml:space="preserve">Názov verejnej vysokej školy: Univerzita Mateja Bela V Banskej Bystrici  
Názov fakulty:  </t>
  </si>
  <si>
    <t xml:space="preserve">Názov verejnej vysokej školy:   Univrzita Mateja Bela v Banskej Bystrici
Názov fakulty: </t>
  </si>
  <si>
    <t>IMS Poprad</t>
  </si>
  <si>
    <t>Virtuálna DDS</t>
  </si>
  <si>
    <t>Erazmus</t>
  </si>
  <si>
    <t>Erazmus Coberen</t>
  </si>
  <si>
    <t>4c</t>
  </si>
  <si>
    <t>Tempus Tetvet</t>
  </si>
  <si>
    <t>4d</t>
  </si>
  <si>
    <t>Comenius</t>
  </si>
  <si>
    <t>4e</t>
  </si>
  <si>
    <t>SIAAC</t>
  </si>
  <si>
    <t>4f</t>
  </si>
  <si>
    <t>IPPA -7RP</t>
  </si>
  <si>
    <t>4g</t>
  </si>
  <si>
    <t>Platenso- 7RP</t>
  </si>
  <si>
    <t>4h</t>
  </si>
  <si>
    <t xml:space="preserve">Tempus </t>
  </si>
  <si>
    <t>4i</t>
  </si>
  <si>
    <t>COBLAT</t>
  </si>
  <si>
    <t>4j</t>
  </si>
  <si>
    <t>Lipse</t>
  </si>
  <si>
    <t>4k</t>
  </si>
  <si>
    <t>IANUS</t>
  </si>
  <si>
    <t>4l</t>
  </si>
  <si>
    <t>CHReat</t>
  </si>
  <si>
    <t>4m</t>
  </si>
  <si>
    <t>GEN Port</t>
  </si>
  <si>
    <t>4n</t>
  </si>
  <si>
    <t>Etnofolk</t>
  </si>
  <si>
    <t>Názov verejnej vysokej školy: Univerzita Mateja Bela v Banskej Bystrici
Názov fakulty:</t>
  </si>
  <si>
    <r>
      <t>na miestach nepridelených MŠVVaŠ do 31.8.2012</t>
    </r>
    <r>
      <rPr>
        <b/>
        <sz val="12"/>
        <color indexed="10"/>
        <rFont val="Times New Roman"/>
        <family val="1"/>
      </rPr>
      <t xml:space="preserve">
</t>
    </r>
    <r>
      <rPr>
        <b/>
        <sz val="12"/>
        <color indexed="30"/>
        <rFont val="Times New Roman"/>
        <family val="1"/>
      </rPr>
      <t>kód 12</t>
    </r>
  </si>
  <si>
    <r>
      <t>na miestach nepridelených MŠVVaŠ po 1.9.2012</t>
    </r>
    <r>
      <rPr>
        <b/>
        <sz val="12"/>
        <color indexed="10"/>
        <rFont val="Times New Roman"/>
        <family val="1"/>
      </rPr>
      <t xml:space="preserve">
</t>
    </r>
    <r>
      <rPr>
        <b/>
        <sz val="12"/>
        <color indexed="12"/>
        <rFont val="Times New Roman"/>
        <family val="1"/>
      </rPr>
      <t>kód 12</t>
    </r>
  </si>
  <si>
    <r>
      <t>Náklady na štipendiá interných doktorandov (R2+R5)</t>
    </r>
    <r>
      <rPr>
        <b/>
        <sz val="12"/>
        <color indexed="8"/>
        <rFont val="Times New Roman"/>
        <family val="1"/>
      </rPr>
      <t xml:space="preserve"> </t>
    </r>
    <r>
      <rPr>
        <b/>
        <vertAlign val="superscript"/>
        <sz val="12"/>
        <color indexed="8"/>
        <rFont val="Times New Roman"/>
        <family val="1"/>
      </rPr>
      <t>1)</t>
    </r>
  </si>
  <si>
    <r>
      <t xml:space="preserve">  - náklady na štipendiá interných doktorandov pred dizertačnou skúškou 
(v zmysle § 54 ods. 18 písm. a) zákona </t>
    </r>
    <r>
      <rPr>
        <u val="single"/>
        <sz val="12"/>
        <color indexed="8"/>
        <rFont val="Times New Roman"/>
        <family val="1"/>
      </rPr>
      <t>spolu</t>
    </r>
    <r>
      <rPr>
        <sz val="12"/>
        <color indexed="8"/>
        <rFont val="Times New Roman"/>
        <family val="1"/>
      </rPr>
      <t xml:space="preserve"> (SUM(R3:R4))</t>
    </r>
  </si>
  <si>
    <r>
      <t xml:space="preserve">  - náklady na štipendiá interných doktorandov po dizertačnej skúške 
(v zmysle § 54 ods. 18 písm. b) zákona</t>
    </r>
    <r>
      <rPr>
        <u val="single"/>
        <sz val="12"/>
        <color indexed="8"/>
        <rFont val="Times New Roman"/>
        <family val="1"/>
      </rPr>
      <t xml:space="preserve"> spolu</t>
    </r>
    <r>
      <rPr>
        <sz val="12"/>
        <color indexed="8"/>
        <rFont val="Times New Roman"/>
        <family val="1"/>
      </rPr>
      <t xml:space="preserve"> (SUM(R6:R7))</t>
    </r>
  </si>
  <si>
    <r>
      <t xml:space="preserve">Dotácia na štipendiá doktorandov poskytnutá v rámci dotačnej zmluvy v roku </t>
    </r>
    <r>
      <rPr>
        <sz val="12"/>
        <color indexed="10"/>
        <rFont val="Times New Roman"/>
        <family val="1"/>
      </rPr>
      <t>2013</t>
    </r>
  </si>
  <si>
    <r>
      <t xml:space="preserve">Nevyčerpaná účelová dotácia (+) / nedoplatok účelovej dotácie (-) za rok </t>
    </r>
    <r>
      <rPr>
        <sz val="12"/>
        <color indexed="10"/>
        <rFont val="Times New Roman"/>
        <family val="1"/>
      </rPr>
      <t xml:space="preserve">2013 </t>
    </r>
  </si>
  <si>
    <r>
      <t>Počet osobomesiacov za rok</t>
    </r>
    <r>
      <rPr>
        <sz val="12"/>
        <color indexed="10"/>
        <rFont val="Times New Roman"/>
        <family val="1"/>
      </rPr>
      <t xml:space="preserve"> 2013</t>
    </r>
  </si>
  <si>
    <r>
      <t xml:space="preserve">1) výška nákladov, vykazovaná k </t>
    </r>
    <r>
      <rPr>
        <sz val="12"/>
        <color indexed="10"/>
        <rFont val="Times New Roman"/>
        <family val="1"/>
      </rPr>
      <t xml:space="preserve">31.12.2013 </t>
    </r>
    <r>
      <rPr>
        <sz val="12"/>
        <rFont val="Times New Roman"/>
        <family val="2"/>
      </rPr>
      <t>zohľadnuje aj úhradu štipendií doktorandov, ak ich VVŠ vyplatila v januári</t>
    </r>
    <r>
      <rPr>
        <sz val="12"/>
        <color indexed="10"/>
        <rFont val="Times New Roman"/>
        <family val="1"/>
      </rPr>
      <t xml:space="preserve"> 2014 za december 2013</t>
    </r>
  </si>
  <si>
    <t>Názov verejnej vysokej školy:  Univerzita Mateja Bela v Banskej Bystrici</t>
  </si>
  <si>
    <t xml:space="preserve">Názov verejnej vysokej školy:  Univerzita Mateja  Bela v Banskej Bystrici
Názov fakulty:  </t>
  </si>
  <si>
    <r>
      <t>Dotácie z prostriedkov EÚ spolu</t>
    </r>
    <r>
      <rPr>
        <sz val="12"/>
        <color indexed="8"/>
        <rFont val="Times New Roman"/>
        <family val="1"/>
      </rPr>
      <t xml:space="preserve"> [R7+R8]</t>
    </r>
  </si>
  <si>
    <t xml:space="preserve">Názov verejnej vysokej školy: Univerzita Mateja Bela v Banskej Bystrici 
Názov fakulty:  </t>
  </si>
  <si>
    <r>
      <t xml:space="preserve">(uviesť zoznam všetkých dotácií, každú na zvláštny riadok, </t>
    </r>
    <r>
      <rPr>
        <sz val="12"/>
        <color indexed="10"/>
        <rFont val="Times New Roman"/>
        <family val="1"/>
      </rPr>
      <t>napr. podprogram 026 05</t>
    </r>
    <r>
      <rPr>
        <sz val="12"/>
        <rFont val="Times New Roman"/>
        <family val="1"/>
      </rPr>
      <t>)</t>
    </r>
  </si>
  <si>
    <t xml:space="preserve">Názov verejnej vysokej školy:  Univerzita Mateja Bela v Banskej Bystrici 
Názov fakulty:  </t>
  </si>
  <si>
    <r>
      <t xml:space="preserve">Počet študentov poberajúcich  štipendiá z vlastných zdrojov </t>
    </r>
    <r>
      <rPr>
        <b/>
        <vertAlign val="superscript"/>
        <sz val="12"/>
        <rFont val="Times New Roman"/>
        <family val="1"/>
      </rPr>
      <t>2</t>
    </r>
    <r>
      <rPr>
        <b/>
        <sz val="12"/>
        <rFont val="Times New Roman"/>
        <family val="1"/>
      </rPr>
      <t>)</t>
    </r>
    <r>
      <rPr>
        <b/>
        <sz val="12"/>
        <color indexed="10"/>
        <rFont val="Times New Roman"/>
        <family val="1"/>
      </rPr>
      <t xml:space="preserve"> </t>
    </r>
  </si>
  <si>
    <r>
      <t>Tabuľka č. 20: Motivačné štipendiá  v rokoch 2012 a 2013 
(v zmysle § 96</t>
    </r>
    <r>
      <rPr>
        <b/>
        <sz val="14"/>
        <color indexed="10"/>
        <rFont val="Times New Roman"/>
        <family val="1"/>
      </rPr>
      <t>a</t>
    </r>
    <r>
      <rPr>
        <b/>
        <sz val="14"/>
        <rFont val="Times New Roman"/>
        <family val="1"/>
      </rPr>
      <t xml:space="preserve">  zákona )  </t>
    </r>
  </si>
  <si>
    <t>V Banskej Bystrici, 15.4.2014</t>
  </si>
  <si>
    <t>Schválila: Ing. Ružena Fraňová, kvestorka UMB</t>
  </si>
  <si>
    <t xml:space="preserve">Názov verejnej vysokej školy:  Univerzita Mateja Bela v Banskej Bystrici
Názov fakulty:  </t>
  </si>
  <si>
    <t>špecifická dotácia</t>
  </si>
  <si>
    <t xml:space="preserve">pozn.1): rozdiel medzi údajom, vykazovaným v stĺpci T6_R18_SH a údajom v T5_R56_(SC+SD) v sume 1 656,84 € vyplýva z tvorby a rozpustenie rezerv na nevyčerpanú dovolenku za rok 2012 a 2013 (- 37 278,95 €), časového rozlíšenia mzdových nákladov ( 37 385,34 €) a refundácie miezd ÚPSVR (1 763,23 €) </t>
  </si>
  <si>
    <t>Vypracoval: Ing. Ľubor Murgaš, vedúci mzdovej učtárne R UMB</t>
  </si>
  <si>
    <t>Vypracovala: Ing. Marta Slobodníková, vedúca ŠP R UMB</t>
  </si>
  <si>
    <t>Vypracovala: Ing. Miriam Kutešová, vedúca všeobecnej učtárne R UMB</t>
  </si>
  <si>
    <t xml:space="preserve">Názov verejnej vysokej školy: Univerzita Mateja Bela v Banskej Bystrici  
Názov fakulty:   </t>
  </si>
  <si>
    <t xml:space="preserve">Názov verejnej vysokej školy: Univerzita Mateja Bela v Banskej Bystrici
Názov fakulty:  </t>
  </si>
  <si>
    <t>Názov verejnej vysokej školy: Univerzita Mateja Bela v Banská Bystrica</t>
  </si>
  <si>
    <t>Vypracovala: Ing. Mária Gehrerová, SÚZ UMB</t>
  </si>
  <si>
    <t>Vypracovala: Ing. Mária Gegrerová, SÚZ UMB, Ing. Miriam Kutešová, vedúca všeobecnej učtárne R UMB</t>
  </si>
  <si>
    <t xml:space="preserve">Názov verejnej vysokej školy: Univerzita Mateja Bela v Banskej Bystrici
Názov fakulty: </t>
  </si>
  <si>
    <t xml:space="preserve">Vypracovala: Ing. Marta Slobodníková, vedúca ŠP R UMB </t>
  </si>
  <si>
    <t xml:space="preserve">Názov verejnej vysokej školy:   Univerzita Mateja Bela v Banskej Bystrici
Názov fakulty:  </t>
  </si>
  <si>
    <r>
      <t xml:space="preserve">Nevyčerpaná účelová dotácia (+) / nedoplatok účelovej dotácie (-) za rok 2012  </t>
    </r>
    <r>
      <rPr>
        <sz val="12"/>
        <color indexed="10"/>
        <rFont val="Times New Roman"/>
        <family val="1"/>
      </rPr>
      <t>bez úpravy z R8a</t>
    </r>
  </si>
  <si>
    <t>Úprava dotácie /zúčtovanie DrŠ za rok 2012/ z dodatku zo dňa 15.10.2013</t>
  </si>
  <si>
    <t>rozdiel</t>
  </si>
  <si>
    <t>T5</t>
  </si>
  <si>
    <r>
      <t>Rozdiel v R4_SD=</t>
    </r>
    <r>
      <rPr>
        <b/>
        <sz val="10"/>
        <color indexed="10"/>
        <rFont val="Times New Roman"/>
        <family val="1"/>
      </rPr>
      <t xml:space="preserve"> 545,55 €</t>
    </r>
    <r>
      <rPr>
        <b/>
        <u val="single"/>
        <sz val="10"/>
        <color indexed="10"/>
        <rFont val="Times New Roman"/>
        <family val="1"/>
      </rPr>
      <t xml:space="preserve"> </t>
    </r>
    <r>
      <rPr>
        <b/>
        <u val="single"/>
        <sz val="10"/>
        <rFont val="Times New Roman"/>
        <family val="1"/>
      </rPr>
      <t>- škodová udalosť</t>
    </r>
    <r>
      <rPr>
        <b/>
        <sz val="10"/>
        <rFont val="Times New Roman"/>
        <family val="1"/>
      </rPr>
      <t>, vyradenie cez 548-Manká a škody , nešlo to cez odpisy 551, ale "doodpisovalo sa to cez 548"</t>
    </r>
  </si>
  <si>
    <r>
      <t xml:space="preserve">rozdiel v SG    </t>
    </r>
    <r>
      <rPr>
        <sz val="10"/>
        <color indexed="10"/>
        <rFont val="Times New Roman"/>
        <family val="1"/>
      </rPr>
      <t xml:space="preserve"> </t>
    </r>
    <r>
      <rPr>
        <b/>
        <u val="single"/>
        <sz val="10"/>
        <color indexed="10"/>
        <rFont val="Times New Roman"/>
        <family val="1"/>
      </rPr>
      <t xml:space="preserve">2 781,66 </t>
    </r>
    <r>
      <rPr>
        <b/>
        <u val="single"/>
        <sz val="10"/>
        <rFont val="Times New Roman"/>
        <family val="1"/>
      </rPr>
      <t>- škodová udalosť</t>
    </r>
    <r>
      <rPr>
        <sz val="10"/>
        <rFont val="Times New Roman"/>
        <family val="1"/>
      </rPr>
      <t xml:space="preserve">, vyradenie cez 548-Manká a škody , nešlo to cez odpisy 551, ale z účtu 384 sa to vyradilo </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</si>
</sst>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_ ;[Red]\-#,##0\ "/>
    <numFmt numFmtId="173" formatCode="#,##0.0"/>
    <numFmt numFmtId="174" formatCode="#,##0.000"/>
    <numFmt numFmtId="175" formatCode="0.0"/>
    <numFmt numFmtId="176" formatCode="0.000"/>
    <numFmt numFmtId="177" formatCode="0.0000"/>
    <numFmt numFmtId="178" formatCode="0.00000"/>
    <numFmt numFmtId="179" formatCode="#,##0.0000"/>
    <numFmt numFmtId="180" formatCode="#,##0.00000"/>
    <numFmt numFmtId="181" formatCode="#,##0.000_ ;[Red]\-#,##0.000\ "/>
    <numFmt numFmtId="182" formatCode="#,##0.0000_ ;[Red]\-#,##0.0000\ "/>
    <numFmt numFmtId="183" formatCode="0.0000000"/>
    <numFmt numFmtId="184" formatCode="0.000000"/>
    <numFmt numFmtId="185" formatCode="&quot;Áno&quot;;&quot;Áno&quot;;&quot;Nie&quot;"/>
    <numFmt numFmtId="186" formatCode="&quot;Pravda&quot;;&quot;Pravda&quot;;&quot;Nepravda&quot;"/>
    <numFmt numFmtId="187" formatCode="&quot;Zapnuté&quot;;&quot;Zapnuté&quot;;&quot;Vypnuté&quot;"/>
    <numFmt numFmtId="188" formatCode="#,##0.00\ &quot;SKK&quot;"/>
    <numFmt numFmtId="189" formatCode="#,##0.00_ ;[Red]\-#,##0.00\ "/>
    <numFmt numFmtId="190" formatCode="0.0%"/>
    <numFmt numFmtId="191" formatCode="#,##0.000000"/>
    <numFmt numFmtId="192" formatCode="_-* #,##0.000\ _S_k_-;\-* #,##0.000\ _S_k_-;_-* &quot;-&quot;??\ _S_k_-;_-@_-"/>
    <numFmt numFmtId="193" formatCode="_-* #,##0.0000\ _S_k_-;\-* #,##0.0000\ _S_k_-;_-* &quot;-&quot;??\ _S_k_-;_-@_-"/>
    <numFmt numFmtId="194" formatCode="_-* #,##0.00000\ _S_k_-;\-* #,##0.00000\ _S_k_-;_-* &quot;-&quot;??\ _S_k_-;_-@_-"/>
    <numFmt numFmtId="195" formatCode="_-* #,##0.0\ _S_k_-;\-* #,##0.0\ _S_k_-;_-* &quot;-&quot;??\ _S_k_-;_-@_-"/>
    <numFmt numFmtId="196" formatCode="_-* #,##0\ _S_k_-;\-* #,##0\ _S_k_-;_-* &quot;-&quot;??\ _S_k_-;_-@_-"/>
    <numFmt numFmtId="197" formatCode="#,##0.0_ ;[Red]\-#,##0.0\ "/>
    <numFmt numFmtId="198" formatCode="[$-41B]d\.\ mmmm\ yyyy"/>
    <numFmt numFmtId="199" formatCode="#,##0_ ;\-#,##0\ "/>
    <numFmt numFmtId="200" formatCode="\P\r\a\vd\a;&quot;Pravda&quot;;&quot;Nepravda&quot;"/>
    <numFmt numFmtId="201" formatCode="[$€-2]\ #\ ##,000_);[Red]\([$¥€-2]\ #\ ##,000\)"/>
    <numFmt numFmtId="202" formatCode="[$€-2]\ #\ ##,000_);[Red]\([$€-2]\ #\ ##,000\)"/>
  </numFmts>
  <fonts count="126">
    <font>
      <sz val="10"/>
      <name val="Arial"/>
      <family val="0"/>
    </font>
    <font>
      <b/>
      <sz val="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8"/>
      <name val="Arial"/>
      <family val="2"/>
    </font>
    <font>
      <sz val="12"/>
      <color indexed="10"/>
      <name val="Times New Roman"/>
      <family val="1"/>
    </font>
    <font>
      <i/>
      <sz val="12"/>
      <name val="Times New Roman"/>
      <family val="1"/>
    </font>
    <font>
      <b/>
      <i/>
      <sz val="12"/>
      <name val="Times New Roman"/>
      <family val="1"/>
    </font>
    <font>
      <b/>
      <u val="single"/>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Arial CE"/>
      <family val="0"/>
    </font>
    <font>
      <sz val="8"/>
      <name val="arial ce"/>
      <family val="0"/>
    </font>
    <font>
      <sz val="11"/>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i/>
      <sz val="14"/>
      <name val="Times New Roman"/>
      <family val="1"/>
    </font>
    <font>
      <sz val="10"/>
      <name val="Times New Roman"/>
      <family val="1"/>
    </font>
    <font>
      <b/>
      <sz val="12"/>
      <color indexed="12"/>
      <name val="Times New Roman"/>
      <family val="1"/>
    </font>
    <font>
      <u val="single"/>
      <sz val="12"/>
      <name val="Times New Roman"/>
      <family val="1"/>
    </font>
    <font>
      <b/>
      <sz val="9"/>
      <name val="Times New Roman"/>
      <family val="1"/>
    </font>
    <font>
      <u val="single"/>
      <sz val="12"/>
      <color indexed="12"/>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sz val="12"/>
      <color indexed="10"/>
      <name val="Times New Roman"/>
      <family val="1"/>
    </font>
    <font>
      <b/>
      <vertAlign val="superscript"/>
      <sz val="12"/>
      <color indexed="8"/>
      <name val="Times New Roman"/>
      <family val="1"/>
    </font>
    <font>
      <sz val="12"/>
      <color indexed="8"/>
      <name val="Times New Roman"/>
      <family val="1"/>
    </font>
    <font>
      <b/>
      <sz val="12"/>
      <color indexed="8"/>
      <name val="Times New Roman"/>
      <family val="1"/>
    </font>
    <font>
      <sz val="9"/>
      <name val="Arial"/>
      <family val="2"/>
    </font>
    <font>
      <sz val="9"/>
      <name val="Times New Roman"/>
      <family val="1"/>
    </font>
    <font>
      <b/>
      <sz val="10"/>
      <name val="Times New Roman"/>
      <family val="1"/>
    </font>
    <font>
      <b/>
      <u val="single"/>
      <sz val="13"/>
      <name val="Times New Roman"/>
      <family val="1"/>
    </font>
    <font>
      <vertAlign val="superscript"/>
      <sz val="12"/>
      <color indexed="8"/>
      <name val="Times New Roman"/>
      <family val="1"/>
    </font>
    <font>
      <b/>
      <sz val="12"/>
      <color indexed="17"/>
      <name val="Times New Roman"/>
      <family val="1"/>
    </font>
    <font>
      <strike/>
      <sz val="12"/>
      <name val="Times New Roman"/>
      <family val="1"/>
    </font>
    <font>
      <sz val="10"/>
      <color indexed="8"/>
      <name val="Tahoma"/>
      <family val="2"/>
    </font>
    <font>
      <sz val="12"/>
      <color indexed="8"/>
      <name val="Tahoma"/>
      <family val="2"/>
    </font>
    <font>
      <b/>
      <sz val="10"/>
      <color indexed="8"/>
      <name val="Tahoma"/>
      <family val="2"/>
    </font>
    <font>
      <b/>
      <sz val="10"/>
      <name val="Arial"/>
      <family val="2"/>
    </font>
    <font>
      <sz val="14"/>
      <name val="Times New Roman"/>
      <family val="1"/>
    </font>
    <font>
      <sz val="8"/>
      <name val="Tahoma"/>
      <family val="2"/>
    </font>
    <font>
      <b/>
      <sz val="8"/>
      <name val="Tahoma"/>
      <family val="2"/>
    </font>
    <font>
      <sz val="12"/>
      <color indexed="12"/>
      <name val="Times New Roman"/>
      <family val="1"/>
    </font>
    <font>
      <b/>
      <u val="single"/>
      <sz val="14"/>
      <name val="Times New Roman"/>
      <family val="1"/>
    </font>
    <font>
      <sz val="10"/>
      <name val="Tahoma"/>
      <family val="2"/>
    </font>
    <font>
      <u val="single"/>
      <sz val="10"/>
      <name val="Tahoma"/>
      <family val="2"/>
    </font>
    <font>
      <b/>
      <sz val="10"/>
      <name val="Tahoma"/>
      <family val="2"/>
    </font>
    <font>
      <b/>
      <sz val="10"/>
      <color indexed="8"/>
      <name val="Times New Roman"/>
      <family val="1"/>
    </font>
    <font>
      <b/>
      <sz val="11"/>
      <color indexed="8"/>
      <name val="Times New Roman"/>
      <family val="1"/>
    </font>
    <font>
      <b/>
      <sz val="14"/>
      <color indexed="10"/>
      <name val="Times New Roman"/>
      <family val="1"/>
    </font>
    <font>
      <vertAlign val="superscript"/>
      <sz val="11"/>
      <name val="Times New Roman"/>
      <family val="1"/>
    </font>
    <font>
      <b/>
      <sz val="12"/>
      <color indexed="30"/>
      <name val="Times New Roman"/>
      <family val="1"/>
    </font>
    <font>
      <u val="single"/>
      <sz val="12"/>
      <color indexed="8"/>
      <name val="Times New Roman"/>
      <family val="1"/>
    </font>
    <font>
      <strike/>
      <sz val="12"/>
      <color indexed="8"/>
      <name val="Times New Roman"/>
      <family val="1"/>
    </font>
    <font>
      <b/>
      <u val="single"/>
      <sz val="10"/>
      <name val="Times New Roman"/>
      <family val="1"/>
    </font>
    <font>
      <b/>
      <sz val="10"/>
      <color indexed="10"/>
      <name val="Times New Roman"/>
      <family val="1"/>
    </font>
    <font>
      <b/>
      <u val="single"/>
      <sz val="10"/>
      <color indexed="10"/>
      <name val="Times New Roman"/>
      <family val="1"/>
    </font>
    <font>
      <sz val="10"/>
      <color indexed="10"/>
      <name val="Times New Roman"/>
      <family val="1"/>
    </font>
    <font>
      <sz val="12"/>
      <color indexed="9"/>
      <name val="Times New Roman"/>
      <family val="2"/>
    </font>
    <font>
      <sz val="12"/>
      <color indexed="17"/>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sz val="12"/>
      <color indexed="52"/>
      <name val="Times New Roman"/>
      <family val="2"/>
    </font>
    <font>
      <sz val="12"/>
      <color indexed="62"/>
      <name val="Times New Roman"/>
      <family val="2"/>
    </font>
    <font>
      <b/>
      <sz val="12"/>
      <color indexed="52"/>
      <name val="Times New Roman"/>
      <family val="2"/>
    </font>
    <font>
      <b/>
      <sz val="12"/>
      <color indexed="63"/>
      <name val="Times New Roman"/>
      <family val="2"/>
    </font>
    <font>
      <i/>
      <sz val="12"/>
      <color indexed="23"/>
      <name val="Times New Roman"/>
      <family val="2"/>
    </font>
    <font>
      <sz val="12"/>
      <color indexed="20"/>
      <name val="Times New Roman"/>
      <family val="2"/>
    </font>
    <font>
      <i/>
      <sz val="12"/>
      <color indexed="10"/>
      <name val="Times New Roman"/>
      <family val="1"/>
    </font>
    <font>
      <sz val="11"/>
      <color indexed="10"/>
      <name val="Times New Roman"/>
      <family val="1"/>
    </font>
    <font>
      <b/>
      <sz val="14"/>
      <color indexed="8"/>
      <name val="Times New Roman"/>
      <family val="1"/>
    </font>
    <font>
      <sz val="12"/>
      <color theme="1"/>
      <name val="Times New Roman"/>
      <family val="2"/>
    </font>
    <font>
      <sz val="12"/>
      <color theme="0"/>
      <name val="Times New Roman"/>
      <family val="2"/>
    </font>
    <font>
      <sz val="12"/>
      <color rgb="FF0061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A7D00"/>
      <name val="Times New Roman"/>
      <family val="2"/>
    </font>
    <font>
      <b/>
      <sz val="12"/>
      <color theme="1"/>
      <name val="Times New Roman"/>
      <family val="2"/>
    </font>
    <font>
      <sz val="12"/>
      <color rgb="FFFF0000"/>
      <name val="Times New Roman"/>
      <family val="2"/>
    </font>
    <font>
      <b/>
      <sz val="18"/>
      <color theme="3"/>
      <name val="Cambria"/>
      <family val="2"/>
    </font>
    <font>
      <sz val="12"/>
      <color rgb="FF3F3F76"/>
      <name val="Times New Roman"/>
      <family val="2"/>
    </font>
    <font>
      <b/>
      <sz val="12"/>
      <color rgb="FFFA7D00"/>
      <name val="Times New Roman"/>
      <family val="2"/>
    </font>
    <font>
      <b/>
      <sz val="12"/>
      <color rgb="FF3F3F3F"/>
      <name val="Times New Roman"/>
      <family val="2"/>
    </font>
    <font>
      <i/>
      <sz val="12"/>
      <color rgb="FF7F7F7F"/>
      <name val="Times New Roman"/>
      <family val="2"/>
    </font>
    <font>
      <sz val="12"/>
      <color rgb="FF9C0006"/>
      <name val="Times New Roman"/>
      <family val="2"/>
    </font>
    <font>
      <sz val="10"/>
      <color rgb="FF000000"/>
      <name val="Tahoma"/>
      <family val="2"/>
    </font>
    <font>
      <b/>
      <sz val="12"/>
      <color rgb="FFFF0000"/>
      <name val="Times New Roman"/>
      <family val="1"/>
    </font>
    <font>
      <sz val="10"/>
      <color rgb="FFFF0000"/>
      <name val="Arial"/>
      <family val="2"/>
    </font>
    <font>
      <b/>
      <sz val="12"/>
      <color rgb="FF000000"/>
      <name val="Times New Roman"/>
      <family val="1"/>
    </font>
    <font>
      <i/>
      <sz val="12"/>
      <color rgb="FFFF0000"/>
      <name val="Times New Roman"/>
      <family val="1"/>
    </font>
    <font>
      <b/>
      <sz val="11"/>
      <color theme="1"/>
      <name val="Calibri"/>
      <family val="2"/>
    </font>
    <font>
      <sz val="11"/>
      <color rgb="FFFF0000"/>
      <name val="Times New Roman"/>
      <family val="1"/>
    </font>
    <font>
      <b/>
      <sz val="14"/>
      <color theme="1"/>
      <name val="Times New Roman"/>
      <family val="1"/>
    </font>
    <font>
      <sz val="10"/>
      <color rgb="FFFF0000"/>
      <name val="Times New Roman"/>
      <family val="1"/>
    </font>
    <font>
      <b/>
      <sz val="8"/>
      <name val="Arial"/>
      <family val="2"/>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1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
      <patternFill patternType="solid">
        <fgColor rgb="FFFFFFFF"/>
        <bgColor indexed="64"/>
      </patternFill>
    </fill>
    <fill>
      <patternFill patternType="solid">
        <fgColor rgb="FF92D050"/>
        <bgColor indexed="64"/>
      </patternFill>
    </fill>
    <fill>
      <patternFill patternType="solid">
        <fgColor theme="3" tint="0.7999799847602844"/>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medium"/>
      <top style="thin"/>
      <bottom>
        <color indexed="63"/>
      </bottom>
    </border>
    <border>
      <left>
        <color indexed="63"/>
      </left>
      <right style="thin"/>
      <top style="thin"/>
      <bottom style="thin"/>
    </border>
    <border>
      <left style="thin"/>
      <right>
        <color indexed="63"/>
      </right>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thin"/>
      <top>
        <color indexed="63"/>
      </top>
      <bottom style="thin"/>
    </border>
    <border>
      <left style="medium"/>
      <right style="thin"/>
      <top>
        <color indexed="63"/>
      </top>
      <bottom>
        <color indexed="63"/>
      </bottom>
    </border>
    <border>
      <left style="thin"/>
      <right style="medium"/>
      <top>
        <color indexed="63"/>
      </top>
      <bottom style="thin"/>
    </border>
    <border>
      <left style="thin"/>
      <right>
        <color indexed="63"/>
      </right>
      <top style="thin"/>
      <bottom>
        <color indexed="63"/>
      </bottom>
    </border>
    <border>
      <left style="thin"/>
      <right style="medium"/>
      <top style="medium"/>
      <bottom style="medium"/>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color indexed="63"/>
      </left>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medium"/>
      <top>
        <color indexed="63"/>
      </top>
      <bottom style="medium"/>
    </border>
    <border>
      <left>
        <color indexed="63"/>
      </left>
      <right>
        <color indexed="63"/>
      </right>
      <top style="thin"/>
      <bottom style="thin"/>
    </border>
    <border>
      <left style="thin"/>
      <right>
        <color indexed="63"/>
      </right>
      <top style="medium"/>
      <bottom style="mediu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medium"/>
      <bottom style="thin"/>
    </border>
    <border>
      <left style="thin"/>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1"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32" fillId="3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7" borderId="0" applyNumberFormat="0" applyBorder="0" applyAlignment="0" applyProtection="0"/>
    <xf numFmtId="0" fontId="33" fillId="9" borderId="0" applyNumberFormat="0" applyBorder="0" applyAlignment="0" applyProtection="0"/>
    <xf numFmtId="0" fontId="34" fillId="3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01" fillId="39" borderId="0" applyNumberFormat="0" applyBorder="0" applyAlignment="0" applyProtection="0"/>
    <xf numFmtId="0" fontId="35" fillId="0" borderId="0" applyNumberFormat="0" applyFill="0" applyBorder="0" applyAlignment="0" applyProtection="0"/>
    <xf numFmtId="0" fontId="36" fillId="10"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40" borderId="5" applyNumberFormat="0" applyAlignment="0" applyProtection="0"/>
    <xf numFmtId="0" fontId="41" fillId="13" borderId="1" applyNumberFormat="0" applyAlignment="0" applyProtection="0"/>
    <xf numFmtId="0" fontId="102" fillId="41" borderId="6" applyNumberFormat="0" applyAlignment="0" applyProtection="0"/>
    <xf numFmtId="0" fontId="42"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0" borderId="8" applyNumberFormat="0" applyFill="0" applyAlignment="0" applyProtection="0"/>
    <xf numFmtId="0" fontId="104" fillId="0" borderId="9" applyNumberFormat="0" applyFill="0" applyAlignment="0" applyProtection="0"/>
    <xf numFmtId="0" fontId="105" fillId="0" borderId="10" applyNumberFormat="0" applyFill="0" applyAlignment="0" applyProtection="0"/>
    <xf numFmtId="0" fontId="105" fillId="0" borderId="0" applyNumberFormat="0" applyFill="0" applyBorder="0" applyAlignment="0" applyProtection="0"/>
    <xf numFmtId="0" fontId="43" fillId="42" borderId="0" applyNumberFormat="0" applyBorder="0" applyAlignment="0" applyProtection="0"/>
    <xf numFmtId="0" fontId="106" fillId="43" borderId="0" applyNumberFormat="0" applyBorder="0" applyAlignment="0" applyProtection="0"/>
    <xf numFmtId="0" fontId="0"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20" fillId="0" borderId="0">
      <alignment/>
      <protection/>
    </xf>
    <xf numFmtId="0" fontId="2" fillId="44" borderId="11" applyNumberFormat="0" applyFont="0" applyAlignment="0" applyProtection="0"/>
    <xf numFmtId="0" fontId="2" fillId="44" borderId="11" applyNumberFormat="0" applyFont="0" applyAlignment="0" applyProtection="0"/>
    <xf numFmtId="0" fontId="2" fillId="44" borderId="11" applyNumberFormat="0" applyFont="0" applyAlignment="0" applyProtection="0"/>
    <xf numFmtId="0" fontId="2" fillId="44" borderId="11" applyNumberFormat="0" applyFont="0" applyAlignment="0" applyProtection="0"/>
    <xf numFmtId="0" fontId="2" fillId="44" borderId="11" applyNumberFormat="0" applyFont="0" applyAlignment="0" applyProtection="0"/>
    <xf numFmtId="0" fontId="44" fillId="38" borderId="12"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5" borderId="13" applyNumberFormat="0" applyFont="0" applyAlignment="0" applyProtection="0"/>
    <xf numFmtId="0" fontId="107" fillId="0" borderId="14" applyNumberFormat="0" applyFill="0" applyAlignment="0" applyProtection="0"/>
    <xf numFmtId="4" fontId="11" fillId="42" borderId="15" applyNumberFormat="0" applyProtection="0">
      <alignment vertical="center"/>
    </xf>
    <xf numFmtId="4" fontId="12" fillId="42" borderId="15" applyNumberFormat="0" applyProtection="0">
      <alignment vertical="center"/>
    </xf>
    <xf numFmtId="4" fontId="11" fillId="42" borderId="15" applyNumberFormat="0" applyProtection="0">
      <alignment horizontal="left" vertical="center" indent="1"/>
    </xf>
    <xf numFmtId="0" fontId="11" fillId="42" borderId="15" applyNumberFormat="0" applyProtection="0">
      <alignment horizontal="left" vertical="top" indent="1"/>
    </xf>
    <xf numFmtId="4" fontId="13" fillId="9" borderId="15" applyNumberFormat="0" applyProtection="0">
      <alignment horizontal="right" vertical="center"/>
    </xf>
    <xf numFmtId="4" fontId="13" fillId="21" borderId="15" applyNumberFormat="0" applyProtection="0">
      <alignment horizontal="right" vertical="center"/>
    </xf>
    <xf numFmtId="4" fontId="13" fillId="35" borderId="15" applyNumberFormat="0" applyProtection="0">
      <alignment horizontal="right" vertical="center"/>
    </xf>
    <xf numFmtId="4" fontId="13" fillId="23" borderId="15" applyNumberFormat="0" applyProtection="0">
      <alignment horizontal="right" vertical="center"/>
    </xf>
    <xf numFmtId="4" fontId="13" fillId="33" borderId="15" applyNumberFormat="0" applyProtection="0">
      <alignment horizontal="right" vertical="center"/>
    </xf>
    <xf numFmtId="4" fontId="13" fillId="37" borderId="15" applyNumberFormat="0" applyProtection="0">
      <alignment horizontal="right" vertical="center"/>
    </xf>
    <xf numFmtId="4" fontId="13" fillId="36" borderId="15" applyNumberFormat="0" applyProtection="0">
      <alignment horizontal="right" vertical="center"/>
    </xf>
    <xf numFmtId="4" fontId="13" fillId="46" borderId="15" applyNumberFormat="0" applyProtection="0">
      <alignment horizontal="right" vertical="center"/>
    </xf>
    <xf numFmtId="4" fontId="13" fillId="22" borderId="15" applyNumberFormat="0" applyProtection="0">
      <alignment horizontal="right" vertical="center"/>
    </xf>
    <xf numFmtId="4" fontId="11" fillId="47" borderId="16" applyNumberFormat="0" applyProtection="0">
      <alignment horizontal="left" vertical="center" indent="1"/>
    </xf>
    <xf numFmtId="4" fontId="13" fillId="48" borderId="0" applyNumberFormat="0" applyProtection="0">
      <alignment horizontal="left" vertical="center" indent="1"/>
    </xf>
    <xf numFmtId="4" fontId="14" fillId="49" borderId="0" applyNumberFormat="0" applyProtection="0">
      <alignment horizontal="left" vertical="center" indent="1"/>
    </xf>
    <xf numFmtId="4" fontId="13" fillId="50" borderId="15" applyNumberFormat="0" applyProtection="0">
      <alignment horizontal="right" vertical="center"/>
    </xf>
    <xf numFmtId="4" fontId="13" fillId="48" borderId="0" applyNumberFormat="0" applyProtection="0">
      <alignment horizontal="left" vertical="center" indent="1"/>
    </xf>
    <xf numFmtId="4" fontId="13" fillId="50" borderId="0" applyNumberFormat="0" applyProtection="0">
      <alignment horizontal="left" vertical="center" indent="1"/>
    </xf>
    <xf numFmtId="0" fontId="0" fillId="49" borderId="15" applyNumberFormat="0" applyProtection="0">
      <alignment horizontal="left" vertical="center" indent="1"/>
    </xf>
    <xf numFmtId="0" fontId="0" fillId="49" borderId="15" applyNumberFormat="0" applyProtection="0">
      <alignment horizontal="left" vertical="center" indent="1"/>
    </xf>
    <xf numFmtId="0" fontId="0" fillId="49" borderId="15" applyNumberFormat="0" applyProtection="0">
      <alignment horizontal="left" vertical="top" indent="1"/>
    </xf>
    <xf numFmtId="0" fontId="0" fillId="49" borderId="15" applyNumberFormat="0" applyProtection="0">
      <alignment horizontal="left" vertical="top" indent="1"/>
    </xf>
    <xf numFmtId="0" fontId="0" fillId="50" borderId="15" applyNumberFormat="0" applyProtection="0">
      <alignment horizontal="left" vertical="center" indent="1"/>
    </xf>
    <xf numFmtId="0" fontId="0" fillId="50" borderId="15" applyNumberFormat="0" applyProtection="0">
      <alignment horizontal="left" vertical="center" indent="1"/>
    </xf>
    <xf numFmtId="0" fontId="0" fillId="50" borderId="15" applyNumberFormat="0" applyProtection="0">
      <alignment horizontal="left" vertical="top" indent="1"/>
    </xf>
    <xf numFmtId="0" fontId="0" fillId="50" borderId="15" applyNumberFormat="0" applyProtection="0">
      <alignment horizontal="left" vertical="top" indent="1"/>
    </xf>
    <xf numFmtId="0" fontId="0" fillId="20" borderId="15" applyNumberFormat="0" applyProtection="0">
      <alignment horizontal="left" vertical="center" indent="1"/>
    </xf>
    <xf numFmtId="0" fontId="0" fillId="20" borderId="15" applyNumberFormat="0" applyProtection="0">
      <alignment horizontal="left" vertical="center" indent="1"/>
    </xf>
    <xf numFmtId="0" fontId="0" fillId="20" borderId="15" applyNumberFormat="0" applyProtection="0">
      <alignment horizontal="left" vertical="top" indent="1"/>
    </xf>
    <xf numFmtId="0" fontId="0" fillId="20" borderId="15" applyNumberFormat="0" applyProtection="0">
      <alignment horizontal="left" vertical="top" indent="1"/>
    </xf>
    <xf numFmtId="0" fontId="0" fillId="48" borderId="15" applyNumberFormat="0" applyProtection="0">
      <alignment horizontal="left" vertical="center" indent="1"/>
    </xf>
    <xf numFmtId="0" fontId="0" fillId="48" borderId="15" applyNumberFormat="0" applyProtection="0">
      <alignment horizontal="left" vertical="center" indent="1"/>
    </xf>
    <xf numFmtId="0" fontId="0" fillId="48" borderId="15" applyNumberFormat="0" applyProtection="0">
      <alignment horizontal="left" vertical="top" indent="1"/>
    </xf>
    <xf numFmtId="0" fontId="0" fillId="48" borderId="15" applyNumberFormat="0" applyProtection="0">
      <alignment horizontal="left" vertical="top" indent="1"/>
    </xf>
    <xf numFmtId="4" fontId="11" fillId="50" borderId="0" applyNumberFormat="0" applyProtection="0">
      <alignment horizontal="left" vertical="center" indent="1"/>
    </xf>
    <xf numFmtId="4" fontId="13" fillId="44" borderId="15" applyNumberFormat="0" applyProtection="0">
      <alignment vertical="center"/>
    </xf>
    <xf numFmtId="4" fontId="15" fillId="44" borderId="15" applyNumberFormat="0" applyProtection="0">
      <alignment vertical="center"/>
    </xf>
    <xf numFmtId="4" fontId="13" fillId="44" borderId="15" applyNumberFormat="0" applyProtection="0">
      <alignment horizontal="left" vertical="center" indent="1"/>
    </xf>
    <xf numFmtId="0" fontId="13" fillId="44" borderId="15" applyNumberFormat="0" applyProtection="0">
      <alignment horizontal="left" vertical="top" indent="1"/>
    </xf>
    <xf numFmtId="4" fontId="13" fillId="48" borderId="15" applyNumberFormat="0" applyProtection="0">
      <alignment horizontal="right" vertical="center"/>
    </xf>
    <xf numFmtId="4" fontId="15" fillId="48" borderId="15" applyNumberFormat="0" applyProtection="0">
      <alignment horizontal="right" vertical="center"/>
    </xf>
    <xf numFmtId="4" fontId="13" fillId="50" borderId="15" applyNumberFormat="0" applyProtection="0">
      <alignment horizontal="left" vertical="center" indent="1"/>
    </xf>
    <xf numFmtId="0" fontId="13" fillId="50" borderId="15" applyNumberFormat="0" applyProtection="0">
      <alignment horizontal="left" vertical="top" indent="1"/>
    </xf>
    <xf numFmtId="4" fontId="16" fillId="51" borderId="0" applyNumberFormat="0" applyProtection="0">
      <alignment horizontal="left" vertical="center" indent="1"/>
    </xf>
    <xf numFmtId="4" fontId="17" fillId="48" borderId="15" applyNumberFormat="0" applyProtection="0">
      <alignment horizontal="right" vertical="center"/>
    </xf>
    <xf numFmtId="0" fontId="108" fillId="0" borderId="17" applyNumberFormat="0" applyFill="0" applyAlignment="0" applyProtection="0"/>
    <xf numFmtId="0" fontId="109" fillId="0" borderId="0" applyNumberFormat="0" applyFill="0" applyBorder="0" applyAlignment="0" applyProtection="0"/>
    <xf numFmtId="0" fontId="45" fillId="0" borderId="0" applyNumberFormat="0" applyFill="0" applyBorder="0" applyAlignment="0" applyProtection="0"/>
    <xf numFmtId="0" fontId="110" fillId="0" borderId="0" applyNumberFormat="0" applyFill="0" applyBorder="0" applyAlignment="0" applyProtection="0"/>
    <xf numFmtId="0" fontId="46" fillId="0" borderId="18" applyNumberFormat="0" applyFill="0" applyAlignment="0" applyProtection="0"/>
    <xf numFmtId="0" fontId="111" fillId="52" borderId="19" applyNumberFormat="0" applyAlignment="0" applyProtection="0"/>
    <xf numFmtId="0" fontId="112" fillId="53" borderId="19" applyNumberFormat="0" applyAlignment="0" applyProtection="0"/>
    <xf numFmtId="0" fontId="113" fillId="53" borderId="20" applyNumberFormat="0" applyAlignment="0" applyProtection="0"/>
    <xf numFmtId="0" fontId="114" fillId="0" borderId="0" applyNumberFormat="0" applyFill="0" applyBorder="0" applyAlignment="0" applyProtection="0"/>
    <xf numFmtId="0" fontId="47" fillId="0" borderId="0" applyNumberFormat="0" applyFill="0" applyBorder="0" applyAlignment="0" applyProtection="0"/>
    <xf numFmtId="0" fontId="115" fillId="54" borderId="0" applyNumberFormat="0" applyBorder="0" applyAlignment="0" applyProtection="0"/>
    <xf numFmtId="0" fontId="100" fillId="55" borderId="0" applyNumberFormat="0" applyBorder="0" applyAlignment="0" applyProtection="0"/>
    <xf numFmtId="0" fontId="100" fillId="56" borderId="0" applyNumberFormat="0" applyBorder="0" applyAlignment="0" applyProtection="0"/>
    <xf numFmtId="0" fontId="100" fillId="57" borderId="0" applyNumberFormat="0" applyBorder="0" applyAlignment="0" applyProtection="0"/>
    <xf numFmtId="0" fontId="100" fillId="58" borderId="0" applyNumberFormat="0" applyBorder="0" applyAlignment="0" applyProtection="0"/>
    <xf numFmtId="0" fontId="100" fillId="59" borderId="0" applyNumberFormat="0" applyBorder="0" applyAlignment="0" applyProtection="0"/>
    <xf numFmtId="0" fontId="100" fillId="60" borderId="0" applyNumberFormat="0" applyBorder="0" applyAlignment="0" applyProtection="0"/>
  </cellStyleXfs>
  <cellXfs count="964">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21" xfId="0" applyFont="1" applyBorder="1" applyAlignment="1">
      <alignment horizontal="center" vertical="center"/>
    </xf>
    <xf numFmtId="0" fontId="1" fillId="0" borderId="0" xfId="0" applyFont="1" applyBorder="1" applyAlignment="1">
      <alignment horizontal="center" vertical="center"/>
    </xf>
    <xf numFmtId="49" fontId="2" fillId="0" borderId="0" xfId="0" applyNumberFormat="1" applyFont="1" applyAlignment="1">
      <alignment/>
    </xf>
    <xf numFmtId="0" fontId="3" fillId="0" borderId="0" xfId="0" applyFont="1" applyAlignment="1">
      <alignment horizontal="center" vertical="center" wrapText="1"/>
    </xf>
    <xf numFmtId="49" fontId="2" fillId="0" borderId="0" xfId="0" applyNumberFormat="1" applyFont="1" applyBorder="1" applyAlignment="1">
      <alignment/>
    </xf>
    <xf numFmtId="49" fontId="2" fillId="0" borderId="0" xfId="0" applyNumberFormat="1" applyFont="1" applyAlignment="1">
      <alignment horizontal="lef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22"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1" fillId="0" borderId="22"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left" vertical="center" wrapText="1"/>
    </xf>
    <xf numFmtId="49" fontId="2" fillId="0" borderId="22" xfId="0" applyNumberFormat="1" applyFont="1" applyBorder="1" applyAlignment="1">
      <alignment horizontal="left" vertical="center" wrapText="1" indent="1"/>
    </xf>
    <xf numFmtId="49" fontId="1" fillId="0" borderId="22" xfId="0" applyNumberFormat="1" applyFont="1" applyBorder="1" applyAlignment="1">
      <alignment vertical="top"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23" xfId="0" applyFont="1" applyBorder="1" applyAlignment="1">
      <alignment horizontal="center" vertical="center" wrapText="1"/>
    </xf>
    <xf numFmtId="0" fontId="2" fillId="0" borderId="0" xfId="0" applyFont="1" applyAlignment="1">
      <alignment horizontal="left" vertical="center" wrapText="1"/>
    </xf>
    <xf numFmtId="0" fontId="2" fillId="0" borderId="22" xfId="0"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0" fontId="2" fillId="0" borderId="0" xfId="0" applyFont="1" applyFill="1" applyAlignment="1">
      <alignment/>
    </xf>
    <xf numFmtId="49" fontId="1" fillId="0" borderId="22" xfId="0" applyNumberFormat="1" applyFont="1" applyBorder="1" applyAlignment="1">
      <alignment horizontal="left" vertical="center" wrapText="1" indent="1"/>
    </xf>
    <xf numFmtId="49" fontId="2" fillId="0" borderId="22" xfId="0" applyNumberFormat="1" applyFont="1" applyFill="1" applyBorder="1" applyAlignment="1">
      <alignment horizontal="left" vertical="center" wrapText="1" indent="1"/>
    </xf>
    <xf numFmtId="49" fontId="1" fillId="0" borderId="26" xfId="0" applyNumberFormat="1" applyFont="1" applyBorder="1" applyAlignment="1">
      <alignment horizontal="left" vertical="center" wrapText="1" indent="1"/>
    </xf>
    <xf numFmtId="49" fontId="2" fillId="0" borderId="0" xfId="0" applyNumberFormat="1" applyFont="1" applyBorder="1" applyAlignment="1">
      <alignment horizontal="left" vertical="center" wrapText="1" indent="1"/>
    </xf>
    <xf numFmtId="49" fontId="2" fillId="0" borderId="0" xfId="0" applyNumberFormat="1" applyFont="1" applyAlignment="1">
      <alignment horizontal="left" vertical="center" wrapText="1" indent="1"/>
    </xf>
    <xf numFmtId="3" fontId="1" fillId="42" borderId="22" xfId="0" applyNumberFormat="1" applyFont="1" applyFill="1" applyBorder="1" applyAlignment="1">
      <alignment horizontal="right" vertical="center" wrapText="1" indent="1"/>
    </xf>
    <xf numFmtId="3" fontId="1" fillId="42"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indent="1"/>
    </xf>
    <xf numFmtId="3" fontId="1" fillId="42" borderId="26" xfId="0" applyNumberFormat="1" applyFont="1" applyFill="1" applyBorder="1" applyAlignment="1" applyProtection="1">
      <alignment horizontal="right" vertical="center" wrapText="1" indent="1"/>
      <protection/>
    </xf>
    <xf numFmtId="3" fontId="1" fillId="42" borderId="27" xfId="0" applyNumberFormat="1" applyFont="1" applyFill="1" applyBorder="1" applyAlignment="1">
      <alignment horizontal="right" vertical="center" wrapText="1" indent="1"/>
    </xf>
    <xf numFmtId="0" fontId="1" fillId="0" borderId="22" xfId="0" applyFont="1" applyBorder="1" applyAlignment="1">
      <alignment horizontal="left" vertical="top" wrapText="1" indent="1"/>
    </xf>
    <xf numFmtId="0" fontId="2" fillId="0" borderId="22" xfId="0" applyFont="1" applyBorder="1" applyAlignment="1">
      <alignment horizontal="left" vertical="top" wrapText="1" indent="1"/>
    </xf>
    <xf numFmtId="0" fontId="1" fillId="0" borderId="26" xfId="0" applyFont="1" applyBorder="1" applyAlignment="1">
      <alignment horizontal="left" wrapText="1" indent="1"/>
    </xf>
    <xf numFmtId="0" fontId="2" fillId="0" borderId="0" xfId="0" applyFont="1" applyAlignment="1">
      <alignment horizontal="left" indent="1"/>
    </xf>
    <xf numFmtId="3" fontId="2" fillId="10" borderId="23" xfId="0" applyNumberFormat="1" applyFont="1" applyFill="1" applyBorder="1" applyAlignment="1">
      <alignment horizontal="right" vertical="center" wrapText="1" indent="1"/>
    </xf>
    <xf numFmtId="49" fontId="1" fillId="0" borderId="22" xfId="0" applyNumberFormat="1" applyFont="1" applyBorder="1" applyAlignment="1">
      <alignment horizontal="left" vertical="top" wrapText="1" indent="1"/>
    </xf>
    <xf numFmtId="49" fontId="2" fillId="0" borderId="22" xfId="0" applyNumberFormat="1" applyFont="1" applyBorder="1" applyAlignment="1">
      <alignment horizontal="left" vertical="top" wrapText="1" indent="1"/>
    </xf>
    <xf numFmtId="49" fontId="2" fillId="0" borderId="22" xfId="0" applyNumberFormat="1" applyFont="1" applyFill="1" applyBorder="1" applyAlignment="1">
      <alignment horizontal="left" vertical="top" wrapText="1" indent="1"/>
    </xf>
    <xf numFmtId="49" fontId="1" fillId="0" borderId="26" xfId="0" applyNumberFormat="1" applyFont="1" applyFill="1" applyBorder="1" applyAlignment="1">
      <alignment horizontal="left" vertical="top" wrapText="1" indent="1"/>
    </xf>
    <xf numFmtId="3" fontId="1" fillId="42" borderId="22" xfId="0" applyNumberFormat="1" applyFont="1" applyFill="1" applyBorder="1" applyAlignment="1">
      <alignment horizontal="right" vertical="center" wrapText="1" indent="1"/>
    </xf>
    <xf numFmtId="3" fontId="1" fillId="42" borderId="26" xfId="0" applyNumberFormat="1" applyFont="1" applyFill="1" applyBorder="1" applyAlignment="1">
      <alignment horizontal="right" vertical="center" wrapText="1" indent="1"/>
    </xf>
    <xf numFmtId="49" fontId="1" fillId="0" borderId="22" xfId="0" applyNumberFormat="1" applyFont="1" applyBorder="1" applyAlignment="1">
      <alignment horizontal="left" vertical="center" wrapText="1" indent="1"/>
    </xf>
    <xf numFmtId="49" fontId="1" fillId="0" borderId="22" xfId="0" applyNumberFormat="1" applyFont="1" applyFill="1" applyBorder="1" applyAlignment="1">
      <alignment horizontal="left" vertical="center" wrapText="1" indent="1"/>
    </xf>
    <xf numFmtId="49" fontId="1" fillId="0" borderId="26" xfId="0" applyNumberFormat="1" applyFont="1" applyFill="1" applyBorder="1" applyAlignment="1">
      <alignment horizontal="left" vertical="center" wrapText="1" indent="1"/>
    </xf>
    <xf numFmtId="3" fontId="2" fillId="0" borderId="22" xfId="0" applyNumberFormat="1" applyFont="1" applyFill="1" applyBorder="1" applyAlignment="1">
      <alignment horizontal="right" vertical="center" wrapText="1" indent="1"/>
    </xf>
    <xf numFmtId="0" fontId="1" fillId="42" borderId="23" xfId="0" applyFont="1" applyFill="1" applyBorder="1" applyAlignment="1">
      <alignment horizontal="right" vertical="center" wrapText="1" indent="1"/>
    </xf>
    <xf numFmtId="0" fontId="1" fillId="0" borderId="22"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0" xfId="0" applyFont="1" applyAlignment="1">
      <alignment horizontal="left" vertical="center" wrapText="1" indent="1"/>
    </xf>
    <xf numFmtId="49" fontId="1" fillId="0" borderId="22" xfId="0" applyNumberFormat="1" applyFont="1" applyFill="1" applyBorder="1" applyAlignment="1">
      <alignment horizontal="left" vertical="top" wrapText="1" indent="1"/>
    </xf>
    <xf numFmtId="49" fontId="2" fillId="0" borderId="0" xfId="0" applyNumberFormat="1" applyFont="1" applyAlignment="1">
      <alignment vertical="center" wrapText="1"/>
    </xf>
    <xf numFmtId="0" fontId="2" fillId="0" borderId="23" xfId="0" applyFont="1" applyFill="1" applyBorder="1" applyAlignment="1">
      <alignment horizontal="left" vertical="center" wrapText="1" indent="1"/>
    </xf>
    <xf numFmtId="3" fontId="1" fillId="0" borderId="0" xfId="96" applyNumberFormat="1" applyFont="1" applyBorder="1" applyAlignment="1">
      <alignment vertical="center" wrapText="1"/>
      <protection/>
    </xf>
    <xf numFmtId="3" fontId="1" fillId="0" borderId="0" xfId="96" applyNumberFormat="1" applyFont="1" applyBorder="1" applyAlignment="1">
      <alignment horizontal="center" vertical="center" wrapText="1"/>
      <protection/>
    </xf>
    <xf numFmtId="3" fontId="2" fillId="0" borderId="0" xfId="96" applyNumberFormat="1" applyFont="1" applyBorder="1" applyAlignment="1">
      <alignment vertical="center" wrapText="1"/>
      <protection/>
    </xf>
    <xf numFmtId="0" fontId="1" fillId="0" borderId="0" xfId="0" applyFont="1" applyAlignment="1">
      <alignment vertical="center" wrapText="1"/>
    </xf>
    <xf numFmtId="0" fontId="1" fillId="0" borderId="0" xfId="0" applyFont="1" applyBorder="1" applyAlignment="1">
      <alignment vertical="center" wrapText="1"/>
    </xf>
    <xf numFmtId="0" fontId="2" fillId="42" borderId="27" xfId="0" applyFont="1" applyFill="1" applyBorder="1" applyAlignment="1">
      <alignment horizontal="right" vertical="center" wrapText="1" indent="1"/>
    </xf>
    <xf numFmtId="3" fontId="1" fillId="10" borderId="22" xfId="0" applyNumberFormat="1" applyFont="1" applyFill="1" applyBorder="1" applyAlignment="1">
      <alignment horizontal="right" vertical="center" wrapText="1" indent="1"/>
    </xf>
    <xf numFmtId="3" fontId="1" fillId="0" borderId="23" xfId="0" applyNumberFormat="1"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1" fillId="0" borderId="26" xfId="0" applyFont="1" applyBorder="1" applyAlignment="1">
      <alignment horizontal="left" vertical="center" wrapText="1" indent="1"/>
    </xf>
    <xf numFmtId="3" fontId="2" fillId="0" borderId="22" xfId="0" applyNumberFormat="1" applyFont="1" applyBorder="1" applyAlignment="1">
      <alignment horizontal="center" vertical="center" wrapText="1"/>
    </xf>
    <xf numFmtId="3" fontId="1" fillId="10"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xf>
    <xf numFmtId="3" fontId="2" fillId="0" borderId="23"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49" fontId="1" fillId="0" borderId="22" xfId="0" applyNumberFormat="1" applyFont="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Border="1" applyAlignment="1">
      <alignment/>
    </xf>
    <xf numFmtId="0" fontId="1" fillId="0" borderId="22" xfId="0" applyFont="1" applyBorder="1" applyAlignment="1">
      <alignment horizontal="left" vertical="center" wrapText="1"/>
    </xf>
    <xf numFmtId="0" fontId="1" fillId="0" borderId="22" xfId="0" applyFont="1" applyFill="1" applyBorder="1" applyAlignment="1">
      <alignment horizontal="left" vertical="center" wrapText="1" indent="1"/>
    </xf>
    <xf numFmtId="0" fontId="2" fillId="0" borderId="0" xfId="0" applyFont="1" applyAlignment="1">
      <alignment/>
    </xf>
    <xf numFmtId="1" fontId="2" fillId="0" borderId="22" xfId="0" applyNumberFormat="1" applyFont="1" applyFill="1" applyBorder="1" applyAlignment="1">
      <alignment horizontal="center" vertical="center" wrapText="1"/>
    </xf>
    <xf numFmtId="49" fontId="1" fillId="0" borderId="26" xfId="0" applyNumberFormat="1" applyFont="1" applyFill="1" applyBorder="1" applyAlignment="1">
      <alignment horizontal="left" vertical="center" wrapText="1" indent="1"/>
    </xf>
    <xf numFmtId="49" fontId="1" fillId="0" borderId="22" xfId="0" applyNumberFormat="1" applyFont="1" applyBorder="1" applyAlignment="1">
      <alignment vertical="center" wrapText="1"/>
    </xf>
    <xf numFmtId="0" fontId="1"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2" xfId="96" applyFont="1" applyBorder="1" applyAlignment="1">
      <alignment horizontal="center" vertical="center" wrapText="1"/>
      <protection/>
    </xf>
    <xf numFmtId="3" fontId="2" fillId="0" borderId="22" xfId="96" applyNumberFormat="1" applyFont="1" applyBorder="1" applyAlignment="1">
      <alignment horizontal="center" vertical="center" wrapText="1"/>
      <protection/>
    </xf>
    <xf numFmtId="0" fontId="1" fillId="0" borderId="23" xfId="96" applyFont="1" applyBorder="1" applyAlignment="1">
      <alignment horizontal="center" vertical="center" wrapText="1"/>
      <protection/>
    </xf>
    <xf numFmtId="3" fontId="2" fillId="0" borderId="24" xfId="96" applyNumberFormat="1" applyFont="1" applyBorder="1" applyAlignment="1">
      <alignment vertical="center" wrapText="1"/>
      <protection/>
    </xf>
    <xf numFmtId="3" fontId="2" fillId="0" borderId="23" xfId="96" applyNumberFormat="1" applyFont="1" applyBorder="1" applyAlignment="1">
      <alignment horizontal="center" vertical="center" wrapText="1"/>
      <protection/>
    </xf>
    <xf numFmtId="3" fontId="2" fillId="0" borderId="25" xfId="96" applyNumberFormat="1" applyFont="1" applyBorder="1" applyAlignment="1">
      <alignment horizontal="center" vertical="center" wrapText="1"/>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22" xfId="0" applyFont="1" applyBorder="1" applyAlignment="1">
      <alignment horizontal="left" vertical="center" wrapText="1" indent="1"/>
    </xf>
    <xf numFmtId="0" fontId="2" fillId="0" borderId="22" xfId="0" applyFont="1" applyBorder="1" applyAlignment="1">
      <alignment horizontal="center" vertical="center" wrapText="1"/>
    </xf>
    <xf numFmtId="0" fontId="1" fillId="0" borderId="24" xfId="0" applyFont="1" applyBorder="1" applyAlignment="1">
      <alignment horizontal="left" vertical="center" wrapText="1" indent="1"/>
    </xf>
    <xf numFmtId="49" fontId="1" fillId="0" borderId="22" xfId="0" applyNumberFormat="1" applyFont="1" applyFill="1" applyBorder="1" applyAlignment="1">
      <alignment horizontal="left" vertical="top" wrapText="1" indent="1"/>
    </xf>
    <xf numFmtId="0" fontId="1" fillId="0" borderId="28" xfId="0" applyFont="1" applyBorder="1" applyAlignment="1">
      <alignment horizontal="left" vertical="center" wrapText="1" indent="1"/>
    </xf>
    <xf numFmtId="49" fontId="2" fillId="0" borderId="22" xfId="0" applyNumberFormat="1" applyFont="1" applyBorder="1" applyAlignment="1">
      <alignment horizontal="left" vertical="center" wrapText="1" indent="1"/>
    </xf>
    <xf numFmtId="0" fontId="2" fillId="0" borderId="22" xfId="0" applyFont="1" applyFill="1" applyBorder="1" applyAlignment="1">
      <alignment horizontal="left" vertical="center" wrapText="1" indent="1"/>
    </xf>
    <xf numFmtId="0" fontId="2" fillId="0" borderId="0" xfId="0" applyFont="1" applyFill="1" applyAlignment="1">
      <alignment vertical="center" wrapText="1"/>
    </xf>
    <xf numFmtId="0" fontId="2" fillId="0" borderId="23" xfId="0" applyNumberFormat="1" applyFont="1" applyFill="1" applyBorder="1" applyAlignment="1">
      <alignment horizontal="left" vertical="center" wrapText="1" indent="1"/>
    </xf>
    <xf numFmtId="0" fontId="2" fillId="0" borderId="0" xfId="0" applyFont="1" applyFill="1" applyAlignment="1">
      <alignment horizontal="left" vertical="center" wrapText="1" indent="1"/>
    </xf>
    <xf numFmtId="0" fontId="2" fillId="0" borderId="0" xfId="0" applyFont="1" applyFill="1" applyAlignment="1">
      <alignment horizontal="left" vertical="center" wrapText="1" indent="3"/>
    </xf>
    <xf numFmtId="0" fontId="2" fillId="0" borderId="0" xfId="0" applyFont="1" applyFill="1" applyAlignment="1">
      <alignment horizontal="left" vertical="center" wrapText="1" indent="2"/>
    </xf>
    <xf numFmtId="0" fontId="1" fillId="0" borderId="29"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indent="1"/>
    </xf>
    <xf numFmtId="0" fontId="17" fillId="0" borderId="0" xfId="0" applyFont="1" applyBorder="1" applyAlignment="1">
      <alignment/>
    </xf>
    <xf numFmtId="49" fontId="2" fillId="0" borderId="28" xfId="0" applyNumberFormat="1" applyFont="1" applyBorder="1" applyAlignment="1">
      <alignment horizontal="left" vertical="center" wrapText="1" indent="1"/>
    </xf>
    <xf numFmtId="0" fontId="2" fillId="0" borderId="30" xfId="0" applyFont="1" applyBorder="1" applyAlignment="1">
      <alignment horizontal="center" vertical="center" wrapText="1"/>
    </xf>
    <xf numFmtId="0" fontId="1" fillId="0" borderId="26"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Border="1" applyAlignment="1">
      <alignment wrapText="1"/>
    </xf>
    <xf numFmtId="0" fontId="0" fillId="0" borderId="0" xfId="0" applyFill="1" applyAlignment="1">
      <alignment/>
    </xf>
    <xf numFmtId="0" fontId="25" fillId="0" borderId="0" xfId="0" applyFont="1" applyFill="1" applyAlignment="1">
      <alignment vertical="center" wrapText="1"/>
    </xf>
    <xf numFmtId="0" fontId="1" fillId="0" borderId="31" xfId="0" applyFont="1" applyBorder="1" applyAlignment="1">
      <alignment vertical="center" wrapText="1"/>
    </xf>
    <xf numFmtId="0" fontId="2" fillId="10" borderId="23" xfId="0" applyFont="1" applyFill="1" applyBorder="1" applyAlignment="1">
      <alignment horizontal="left" vertical="center" wrapText="1" indent="1"/>
    </xf>
    <xf numFmtId="0" fontId="0" fillId="0" borderId="0" xfId="0" applyFont="1" applyAlignment="1">
      <alignment/>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applyFill="1" applyAlignment="1">
      <alignment vertical="center" wrapText="1"/>
    </xf>
    <xf numFmtId="0" fontId="1" fillId="0" borderId="34" xfId="0" applyFont="1" applyFill="1" applyBorder="1" applyAlignment="1">
      <alignment horizontal="center" vertical="center" wrapText="1"/>
    </xf>
    <xf numFmtId="49" fontId="7" fillId="0" borderId="0" xfId="0" applyNumberFormat="1" applyFont="1" applyAlignment="1">
      <alignment horizontal="left" vertical="center" wrapText="1" indent="1"/>
    </xf>
    <xf numFmtId="49" fontId="2" fillId="0" borderId="22" xfId="0" applyNumberFormat="1" applyFont="1" applyFill="1" applyBorder="1" applyAlignment="1">
      <alignment horizontal="left" vertical="center" wrapText="1" indent="1"/>
    </xf>
    <xf numFmtId="0" fontId="0" fillId="0" borderId="0" xfId="0" applyAlignment="1">
      <alignment wrapText="1"/>
    </xf>
    <xf numFmtId="0" fontId="0" fillId="0" borderId="0" xfId="0" applyAlignment="1">
      <alignment horizontal="center"/>
    </xf>
    <xf numFmtId="0" fontId="2" fillId="0" borderId="24" xfId="0" applyFont="1" applyFill="1" applyBorder="1" applyAlignment="1">
      <alignment horizontal="center" vertical="center" wrapText="1"/>
    </xf>
    <xf numFmtId="3" fontId="1" fillId="0" borderId="23" xfId="0" applyNumberFormat="1" applyFont="1" applyFill="1" applyBorder="1" applyAlignment="1">
      <alignment horizontal="right" vertical="center" wrapText="1" indent="1"/>
    </xf>
    <xf numFmtId="49" fontId="2" fillId="0" borderId="0" xfId="0" applyNumberFormat="1" applyFont="1" applyAlignment="1">
      <alignment horizontal="left" wrapText="1"/>
    </xf>
    <xf numFmtId="49" fontId="1" fillId="0" borderId="22" xfId="0" applyNumberFormat="1" applyFont="1" applyFill="1" applyBorder="1" applyAlignment="1">
      <alignment horizontal="left" vertical="top" wrapText="1"/>
    </xf>
    <xf numFmtId="49" fontId="2" fillId="0" borderId="22" xfId="0" applyNumberFormat="1" applyFont="1" applyFill="1" applyBorder="1" applyAlignment="1">
      <alignment horizontal="left" wrapText="1" indent="1"/>
    </xf>
    <xf numFmtId="49" fontId="2" fillId="0" borderId="28" xfId="0" applyNumberFormat="1" applyFont="1" applyFill="1" applyBorder="1" applyAlignment="1">
      <alignment horizontal="left" vertical="top" wrapText="1" indent="1"/>
    </xf>
    <xf numFmtId="0" fontId="2" fillId="0" borderId="0" xfId="0" applyFont="1" applyAlignment="1">
      <alignment horizontal="justify"/>
    </xf>
    <xf numFmtId="0" fontId="2" fillId="0" borderId="25" xfId="0" applyFont="1" applyFill="1" applyBorder="1" applyAlignment="1">
      <alignment horizontal="center" vertical="center"/>
    </xf>
    <xf numFmtId="0" fontId="1" fillId="0" borderId="26" xfId="0" applyFont="1" applyFill="1" applyBorder="1" applyAlignment="1">
      <alignment horizontal="left" wrapText="1" indent="1"/>
    </xf>
    <xf numFmtId="49" fontId="1" fillId="0" borderId="26" xfId="0" applyNumberFormat="1" applyFont="1" applyFill="1" applyBorder="1" applyAlignment="1">
      <alignment horizontal="left" wrapText="1" indent="1"/>
    </xf>
    <xf numFmtId="49" fontId="2" fillId="0" borderId="0" xfId="0" applyNumberFormat="1" applyFont="1" applyAlignment="1">
      <alignment horizontal="left" wrapText="1" indent="1"/>
    </xf>
    <xf numFmtId="0" fontId="2"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0" fontId="1" fillId="0" borderId="24" xfId="0" applyFont="1" applyFill="1" applyBorder="1" applyAlignment="1">
      <alignment horizontal="center" vertical="center" wrapText="1"/>
    </xf>
    <xf numFmtId="49" fontId="2" fillId="0" borderId="22" xfId="0" applyNumberFormat="1" applyFont="1" applyFill="1" applyBorder="1" applyAlignment="1">
      <alignment horizontal="left" vertical="center" wrapText="1"/>
    </xf>
    <xf numFmtId="0" fontId="2" fillId="10" borderId="35" xfId="0" applyFont="1" applyFill="1" applyBorder="1" applyAlignment="1">
      <alignment horizontal="left" vertical="center" wrapText="1" indent="1"/>
    </xf>
    <xf numFmtId="0" fontId="2" fillId="0" borderId="22" xfId="0" applyFont="1" applyBorder="1" applyAlignment="1">
      <alignment horizontal="left" vertical="top" wrapText="1" indent="1"/>
    </xf>
    <xf numFmtId="3" fontId="1" fillId="42" borderId="23" xfId="0" applyNumberFormat="1" applyFont="1" applyFill="1" applyBorder="1" applyAlignment="1">
      <alignment horizontal="right" vertical="center" wrapText="1" indent="1"/>
    </xf>
    <xf numFmtId="3" fontId="2" fillId="0"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indent="1"/>
    </xf>
    <xf numFmtId="3" fontId="1" fillId="42" borderId="27" xfId="0" applyNumberFormat="1" applyFont="1" applyFill="1" applyBorder="1" applyAlignment="1">
      <alignment horizontal="right" vertical="center" wrapText="1" indent="1"/>
    </xf>
    <xf numFmtId="3" fontId="2" fillId="10" borderId="28" xfId="0" applyNumberFormat="1" applyFont="1" applyFill="1" applyBorder="1" applyAlignment="1">
      <alignment horizontal="right" vertical="center" wrapText="1" indent="1"/>
    </xf>
    <xf numFmtId="3" fontId="1" fillId="42" borderId="28" xfId="0" applyNumberFormat="1" applyFont="1" applyFill="1" applyBorder="1" applyAlignment="1">
      <alignment horizontal="right" vertical="center" wrapText="1" indent="1"/>
    </xf>
    <xf numFmtId="3" fontId="1" fillId="42" borderId="26" xfId="0" applyNumberFormat="1" applyFont="1" applyFill="1" applyBorder="1" applyAlignment="1">
      <alignment horizontal="right" vertical="center" wrapText="1" indent="1"/>
    </xf>
    <xf numFmtId="3" fontId="1" fillId="42" borderId="22" xfId="0" applyNumberFormat="1" applyFont="1" applyFill="1" applyBorder="1" applyAlignment="1">
      <alignment vertical="center" wrapText="1"/>
    </xf>
    <xf numFmtId="3" fontId="2" fillId="10" borderId="22" xfId="0" applyNumberFormat="1" applyFont="1" applyFill="1" applyBorder="1" applyAlignment="1">
      <alignment vertical="center" wrapText="1"/>
    </xf>
    <xf numFmtId="3" fontId="2" fillId="10" borderId="22" xfId="0" applyNumberFormat="1" applyFont="1" applyFill="1" applyBorder="1" applyAlignment="1">
      <alignment vertical="center"/>
    </xf>
    <xf numFmtId="3" fontId="2" fillId="0" borderId="28" xfId="0" applyNumberFormat="1" applyFont="1" applyFill="1" applyBorder="1" applyAlignment="1">
      <alignment vertical="center" wrapText="1"/>
    </xf>
    <xf numFmtId="3" fontId="2" fillId="10" borderId="28" xfId="0" applyNumberFormat="1" applyFont="1" applyFill="1" applyBorder="1" applyAlignment="1">
      <alignment vertical="center" wrapText="1"/>
    </xf>
    <xf numFmtId="3" fontId="2" fillId="42" borderId="22" xfId="0" applyNumberFormat="1" applyFont="1" applyFill="1" applyBorder="1" applyAlignment="1">
      <alignment horizontal="right" vertical="center" wrapText="1" indent="1"/>
    </xf>
    <xf numFmtId="3" fontId="2" fillId="42" borderId="23" xfId="0" applyNumberFormat="1" applyFont="1" applyFill="1" applyBorder="1" applyAlignment="1">
      <alignment horizontal="right" vertical="center" wrapText="1" indent="1"/>
    </xf>
    <xf numFmtId="49" fontId="1" fillId="0" borderId="22" xfId="0" applyNumberFormat="1" applyFont="1" applyFill="1" applyBorder="1" applyAlignment="1">
      <alignment horizontal="left" vertical="top" indent="1"/>
    </xf>
    <xf numFmtId="3" fontId="2" fillId="10" borderId="23" xfId="0" applyNumberFormat="1" applyFont="1" applyFill="1" applyBorder="1" applyAlignment="1">
      <alignment horizontal="right" vertical="center" wrapText="1" indent="1"/>
    </xf>
    <xf numFmtId="196" fontId="2" fillId="10" borderId="22" xfId="59" applyNumberFormat="1" applyFont="1" applyFill="1" applyBorder="1" applyAlignment="1">
      <alignment horizontal="right" vertical="center" wrapText="1" indent="1"/>
    </xf>
    <xf numFmtId="196" fontId="2" fillId="61" borderId="22" xfId="59" applyNumberFormat="1" applyFont="1" applyFill="1" applyBorder="1" applyAlignment="1">
      <alignment horizontal="right" vertical="center" wrapText="1" indent="1"/>
    </xf>
    <xf numFmtId="3" fontId="1" fillId="61" borderId="22" xfId="0" applyNumberFormat="1" applyFont="1" applyFill="1" applyBorder="1" applyAlignment="1">
      <alignment horizontal="right" vertical="center" wrapText="1" indent="1"/>
    </xf>
    <xf numFmtId="3" fontId="1" fillId="61" borderId="23" xfId="0" applyNumberFormat="1" applyFont="1" applyFill="1" applyBorder="1" applyAlignment="1">
      <alignment horizontal="right" vertical="center" wrapText="1" indent="1"/>
    </xf>
    <xf numFmtId="172" fontId="1" fillId="42" borderId="22" xfId="0" applyNumberFormat="1" applyFont="1" applyFill="1" applyBorder="1" applyAlignment="1">
      <alignment horizontal="right" vertical="center" wrapText="1" indent="1"/>
    </xf>
    <xf numFmtId="172" fontId="1" fillId="42" borderId="23" xfId="0" applyNumberFormat="1" applyFont="1" applyFill="1" applyBorder="1" applyAlignment="1">
      <alignment horizontal="right" vertical="center" wrapText="1" indent="1"/>
    </xf>
    <xf numFmtId="172" fontId="2" fillId="42" borderId="22" xfId="0" applyNumberFormat="1" applyFont="1" applyFill="1" applyBorder="1" applyAlignment="1">
      <alignment horizontal="right" vertical="center" wrapText="1" indent="1"/>
    </xf>
    <xf numFmtId="172" fontId="2" fillId="0" borderId="22" xfId="0" applyNumberFormat="1" applyFont="1" applyFill="1" applyBorder="1" applyAlignment="1">
      <alignment horizontal="center" vertical="center" wrapText="1"/>
    </xf>
    <xf numFmtId="172" fontId="2" fillId="0" borderId="26" xfId="0" applyNumberFormat="1" applyFont="1" applyFill="1" applyBorder="1" applyAlignment="1">
      <alignment horizontal="center" vertical="center" wrapText="1"/>
    </xf>
    <xf numFmtId="3" fontId="1" fillId="10" borderId="29" xfId="0" applyNumberFormat="1" applyFont="1" applyFill="1" applyBorder="1" applyAlignment="1">
      <alignment horizontal="right" vertical="center" wrapText="1" indent="1"/>
    </xf>
    <xf numFmtId="3" fontId="2" fillId="0" borderId="22"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1" fillId="42" borderId="36" xfId="0" applyNumberFormat="1" applyFont="1" applyFill="1" applyBorder="1" applyAlignment="1">
      <alignment horizontal="right" vertical="center" wrapText="1" indent="1"/>
    </xf>
    <xf numFmtId="3" fontId="1" fillId="10" borderId="36" xfId="0" applyNumberFormat="1" applyFont="1" applyFill="1" applyBorder="1" applyAlignment="1">
      <alignment horizontal="right" vertical="center" wrapText="1" indent="1"/>
    </xf>
    <xf numFmtId="3" fontId="1" fillId="42" borderId="29" xfId="0" applyNumberFormat="1" applyFont="1" applyFill="1" applyBorder="1" applyAlignment="1">
      <alignment horizontal="right" vertical="center" wrapText="1" indent="1"/>
    </xf>
    <xf numFmtId="3" fontId="1" fillId="42" borderId="37" xfId="0" applyNumberFormat="1" applyFont="1" applyFill="1" applyBorder="1" applyAlignment="1">
      <alignment horizontal="right" vertical="center" wrapText="1" inden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1" fillId="10" borderId="23" xfId="0" applyNumberFormat="1" applyFont="1" applyFill="1" applyBorder="1" applyAlignment="1">
      <alignment horizontal="right" vertical="center" wrapText="1" indent="1"/>
    </xf>
    <xf numFmtId="3" fontId="2" fillId="10" borderId="28" xfId="0" applyNumberFormat="1" applyFont="1" applyFill="1" applyBorder="1" applyAlignment="1">
      <alignment horizontal="right" vertical="center" wrapText="1" indent="1"/>
    </xf>
    <xf numFmtId="3" fontId="2" fillId="0" borderId="28" xfId="0" applyNumberFormat="1" applyFont="1" applyFill="1" applyBorder="1" applyAlignment="1">
      <alignment horizontal="right" vertical="center" wrapText="1" indent="1"/>
    </xf>
    <xf numFmtId="1" fontId="2" fillId="10" borderId="28" xfId="0" applyNumberFormat="1" applyFont="1" applyFill="1" applyBorder="1" applyAlignment="1">
      <alignment horizontal="right" vertical="center" wrapText="1" indent="1"/>
    </xf>
    <xf numFmtId="1" fontId="2" fillId="10" borderId="35" xfId="0" applyNumberFormat="1" applyFont="1" applyFill="1" applyBorder="1" applyAlignment="1">
      <alignment horizontal="right" vertical="center" wrapText="1" indent="1"/>
    </xf>
    <xf numFmtId="1" fontId="1" fillId="0" borderId="26" xfId="0" applyNumberFormat="1" applyFont="1" applyFill="1" applyBorder="1" applyAlignment="1">
      <alignment horizontal="right" vertical="center" wrapText="1" indent="1"/>
    </xf>
    <xf numFmtId="3" fontId="2" fillId="10" borderId="38" xfId="0" applyNumberFormat="1" applyFont="1" applyFill="1" applyBorder="1" applyAlignment="1">
      <alignment horizontal="right" vertical="center" wrapText="1" indent="1"/>
    </xf>
    <xf numFmtId="3" fontId="1" fillId="42" borderId="22" xfId="0" applyNumberFormat="1" applyFont="1" applyFill="1" applyBorder="1" applyAlignment="1">
      <alignment horizontal="right" vertical="center" indent="1"/>
    </xf>
    <xf numFmtId="3" fontId="1" fillId="42" borderId="23" xfId="0" applyNumberFormat="1" applyFont="1" applyFill="1" applyBorder="1" applyAlignment="1">
      <alignment horizontal="right" vertical="center" indent="1"/>
    </xf>
    <xf numFmtId="0" fontId="99" fillId="0" borderId="0" xfId="88">
      <alignment/>
      <protection/>
    </xf>
    <xf numFmtId="0" fontId="108" fillId="0" borderId="22" xfId="88" applyFont="1" applyBorder="1" applyAlignment="1">
      <alignment horizontal="left" vertical="center" indent="1"/>
      <protection/>
    </xf>
    <xf numFmtId="0" fontId="109" fillId="0" borderId="22" xfId="0" applyFont="1" applyFill="1" applyBorder="1" applyAlignment="1">
      <alignment horizontal="left" vertical="center" wrapText="1" indent="1"/>
    </xf>
    <xf numFmtId="0" fontId="8" fillId="0" borderId="22" xfId="0" applyFont="1" applyFill="1" applyBorder="1" applyAlignment="1">
      <alignment horizontal="left" vertical="center" wrapText="1" indent="1"/>
    </xf>
    <xf numFmtId="0" fontId="2" fillId="48" borderId="24" xfId="0" applyFont="1" applyFill="1" applyBorder="1" applyAlignment="1">
      <alignment vertical="center" wrapText="1"/>
    </xf>
    <xf numFmtId="0" fontId="99" fillId="0" borderId="24" xfId="88" applyFont="1" applyBorder="1" applyAlignment="1">
      <alignment horizontal="center" vertical="center"/>
      <protection/>
    </xf>
    <xf numFmtId="0" fontId="99" fillId="0" borderId="22" xfId="88" applyFont="1" applyBorder="1" applyAlignment="1">
      <alignment horizontal="left" vertical="center" wrapText="1" indent="1"/>
      <protection/>
    </xf>
    <xf numFmtId="0" fontId="99" fillId="0" borderId="22" xfId="88" applyFont="1" applyBorder="1" applyAlignment="1">
      <alignment horizontal="left" vertical="center" indent="1"/>
      <protection/>
    </xf>
    <xf numFmtId="0" fontId="99" fillId="0" borderId="26" xfId="88" applyFont="1" applyBorder="1" applyAlignment="1">
      <alignment horizontal="left" vertical="center" indent="1"/>
      <protection/>
    </xf>
    <xf numFmtId="0" fontId="3" fillId="0" borderId="0" xfId="0" applyFont="1" applyBorder="1" applyAlignment="1">
      <alignment horizontal="center" vertical="center" wrapText="1"/>
    </xf>
    <xf numFmtId="0" fontId="1" fillId="0" borderId="0" xfId="0" applyFont="1" applyBorder="1" applyAlignment="1">
      <alignment horizontal="left" vertical="center" wrapText="1"/>
    </xf>
    <xf numFmtId="3" fontId="1" fillId="42" borderId="26" xfId="0" applyNumberFormat="1" applyFont="1" applyFill="1" applyBorder="1" applyAlignment="1">
      <alignment horizontal="right" vertical="center" indent="1"/>
    </xf>
    <xf numFmtId="3" fontId="1" fillId="42" borderId="27" xfId="0" applyNumberFormat="1" applyFont="1" applyFill="1" applyBorder="1" applyAlignment="1">
      <alignment horizontal="right" vertical="center" indent="1"/>
    </xf>
    <xf numFmtId="0" fontId="2" fillId="0" borderId="0" xfId="93" applyFont="1" applyAlignment="1">
      <alignment vertical="center" wrapText="1"/>
      <protection/>
    </xf>
    <xf numFmtId="3" fontId="1" fillId="0" borderId="39" xfId="93" applyNumberFormat="1" applyFont="1" applyFill="1" applyBorder="1" applyAlignment="1">
      <alignment horizontal="center" vertical="center" wrapText="1"/>
      <protection/>
    </xf>
    <xf numFmtId="0" fontId="1" fillId="61" borderId="40" xfId="93" applyFont="1" applyFill="1" applyBorder="1" applyAlignment="1">
      <alignment horizontal="center" vertical="center" wrapText="1"/>
      <protection/>
    </xf>
    <xf numFmtId="0" fontId="1" fillId="0" borderId="0" xfId="93" applyFont="1" applyAlignment="1">
      <alignment horizontal="center" vertical="center" wrapText="1"/>
      <protection/>
    </xf>
    <xf numFmtId="0" fontId="1" fillId="0" borderId="39" xfId="93" applyNumberFormat="1" applyFont="1" applyFill="1" applyBorder="1" applyAlignment="1">
      <alignment horizontal="center" vertical="center" wrapText="1"/>
      <protection/>
    </xf>
    <xf numFmtId="0" fontId="0" fillId="0" borderId="0" xfId="0" applyNumberFormat="1" applyAlignment="1">
      <alignment vertical="center" wrapText="1"/>
    </xf>
    <xf numFmtId="189" fontId="52" fillId="61" borderId="22" xfId="143" applyNumberFormat="1" applyFont="1" applyFill="1" applyBorder="1" applyAlignment="1" applyProtection="1" quotePrefix="1">
      <alignment horizontal="left" vertical="center" wrapText="1" indent="1"/>
      <protection locked="0"/>
    </xf>
    <xf numFmtId="189" fontId="51" fillId="61" borderId="22" xfId="151" applyNumberFormat="1" applyFont="1" applyFill="1" applyBorder="1" applyAlignment="1" applyProtection="1" quotePrefix="1">
      <alignment horizontal="left" vertical="center" wrapText="1" indent="1"/>
      <protection locked="0"/>
    </xf>
    <xf numFmtId="189" fontId="51" fillId="61" borderId="22" xfId="150" applyNumberFormat="1" applyFont="1" applyFill="1" applyBorder="1" applyProtection="1" quotePrefix="1">
      <alignment horizontal="left" vertical="center" indent="1"/>
      <protection locked="0"/>
    </xf>
    <xf numFmtId="0" fontId="2" fillId="0" borderId="22" xfId="0" applyFont="1" applyBorder="1" applyAlignment="1">
      <alignment/>
    </xf>
    <xf numFmtId="189" fontId="52" fillId="61" borderId="22" xfId="110" applyNumberFormat="1" applyFont="1" applyFill="1" applyBorder="1" quotePrefix="1">
      <alignment horizontal="left" vertical="center" indent="1"/>
    </xf>
    <xf numFmtId="189" fontId="52" fillId="61" borderId="22" xfId="110" applyNumberFormat="1" applyFont="1" applyFill="1" applyBorder="1">
      <alignment horizontal="left" vertical="center" indent="1"/>
    </xf>
    <xf numFmtId="189" fontId="51" fillId="61" borderId="22" xfId="150" applyNumberFormat="1" applyFont="1" applyFill="1" applyBorder="1" applyAlignment="1" applyProtection="1">
      <alignment vertical="center"/>
      <protection locked="0"/>
    </xf>
    <xf numFmtId="189" fontId="52" fillId="61" borderId="22" xfId="150" applyNumberFormat="1" applyFont="1" applyFill="1" applyBorder="1" applyProtection="1" quotePrefix="1">
      <alignment horizontal="left" vertical="center" indent="1"/>
      <protection locked="0"/>
    </xf>
    <xf numFmtId="189" fontId="51" fillId="61" borderId="22" xfId="151" applyNumberFormat="1" applyFont="1" applyFill="1" applyBorder="1" applyAlignment="1" applyProtection="1">
      <alignment horizontal="left" vertical="center" wrapText="1" indent="1"/>
      <protection locked="0"/>
    </xf>
    <xf numFmtId="0" fontId="0" fillId="0" borderId="0" xfId="89" applyProtection="1">
      <alignment/>
      <protection/>
    </xf>
    <xf numFmtId="0" fontId="0" fillId="0" borderId="0" xfId="89" applyAlignment="1" applyProtection="1">
      <alignment wrapText="1"/>
      <protection/>
    </xf>
    <xf numFmtId="0" fontId="0" fillId="0" borderId="0" xfId="89" applyAlignment="1" applyProtection="1">
      <alignment horizontal="center"/>
      <protection/>
    </xf>
    <xf numFmtId="199" fontId="53" fillId="0" borderId="0" xfId="89" applyNumberFormat="1" applyFont="1" applyProtection="1">
      <alignment/>
      <protection/>
    </xf>
    <xf numFmtId="0" fontId="0" fillId="0" borderId="0" xfId="89">
      <alignment/>
      <protection/>
    </xf>
    <xf numFmtId="0" fontId="0" fillId="0" borderId="0" xfId="89" applyAlignment="1">
      <alignment wrapText="1"/>
      <protection/>
    </xf>
    <xf numFmtId="0" fontId="0" fillId="0" borderId="0" xfId="89" applyAlignment="1">
      <alignment horizontal="center"/>
      <protection/>
    </xf>
    <xf numFmtId="3" fontId="53" fillId="0" borderId="0" xfId="89" applyNumberFormat="1" applyFont="1">
      <alignment/>
      <protection/>
    </xf>
    <xf numFmtId="3" fontId="0" fillId="0" borderId="0" xfId="89" applyNumberFormat="1" applyFont="1" applyAlignment="1">
      <alignment horizontal="right"/>
      <protection/>
    </xf>
    <xf numFmtId="3" fontId="0" fillId="0" borderId="0" xfId="89" applyNumberFormat="1" applyFont="1">
      <alignment/>
      <protection/>
    </xf>
    <xf numFmtId="49" fontId="1" fillId="10" borderId="22" xfId="89" applyNumberFormat="1" applyFont="1" applyFill="1" applyBorder="1" applyAlignment="1">
      <alignment horizontal="center"/>
      <protection/>
    </xf>
    <xf numFmtId="169" fontId="1" fillId="48" borderId="22" xfId="61" applyNumberFormat="1" applyFont="1" applyFill="1" applyBorder="1" applyAlignment="1">
      <alignment/>
    </xf>
    <xf numFmtId="49" fontId="2" fillId="0" borderId="22" xfId="89" applyNumberFormat="1" applyFont="1" applyBorder="1" applyAlignment="1">
      <alignment horizontal="center"/>
      <protection/>
    </xf>
    <xf numFmtId="169" fontId="2" fillId="0" borderId="22" xfId="61" applyNumberFormat="1" applyFont="1" applyBorder="1" applyAlignment="1" applyProtection="1">
      <alignment/>
      <protection locked="0"/>
    </xf>
    <xf numFmtId="169" fontId="1" fillId="0" borderId="22" xfId="61" applyNumberFormat="1" applyFont="1" applyBorder="1" applyAlignment="1" applyProtection="1">
      <alignment/>
      <protection locked="0"/>
    </xf>
    <xf numFmtId="49" fontId="1" fillId="0" borderId="22" xfId="89" applyNumberFormat="1" applyFont="1" applyFill="1" applyBorder="1" applyAlignment="1">
      <alignment horizontal="center"/>
      <protection/>
    </xf>
    <xf numFmtId="169" fontId="1" fillId="0" borderId="22" xfId="61" applyNumberFormat="1" applyFont="1" applyFill="1" applyBorder="1" applyAlignment="1" applyProtection="1">
      <alignment/>
      <protection locked="0"/>
    </xf>
    <xf numFmtId="169" fontId="1" fillId="10" borderId="22" xfId="61" applyNumberFormat="1" applyFont="1" applyFill="1" applyBorder="1" applyAlignment="1" applyProtection="1">
      <alignment/>
      <protection locked="0"/>
    </xf>
    <xf numFmtId="169" fontId="1" fillId="48" borderId="22" xfId="61" applyNumberFormat="1" applyFont="1" applyFill="1" applyBorder="1" applyAlignment="1" applyProtection="1">
      <alignment/>
      <protection locked="0"/>
    </xf>
    <xf numFmtId="49" fontId="2" fillId="0" borderId="22" xfId="89" applyNumberFormat="1" applyFont="1" applyFill="1" applyBorder="1" applyAlignment="1">
      <alignment horizontal="center"/>
      <protection/>
    </xf>
    <xf numFmtId="169" fontId="2" fillId="48" borderId="22" xfId="61" applyNumberFormat="1" applyFont="1" applyFill="1" applyBorder="1" applyAlignment="1">
      <alignment/>
    </xf>
    <xf numFmtId="169" fontId="2" fillId="10" borderId="22" xfId="61" applyNumberFormat="1" applyFont="1" applyFill="1" applyBorder="1" applyAlignment="1">
      <alignment/>
    </xf>
    <xf numFmtId="49" fontId="1" fillId="42" borderId="22" xfId="89" applyNumberFormat="1" applyFont="1" applyFill="1" applyBorder="1" applyAlignment="1">
      <alignment horizontal="center"/>
      <protection/>
    </xf>
    <xf numFmtId="169" fontId="2" fillId="42" borderId="22" xfId="61" applyNumberFormat="1" applyFont="1" applyFill="1" applyBorder="1" applyAlignment="1">
      <alignment/>
    </xf>
    <xf numFmtId="0" fontId="2" fillId="0" borderId="0" xfId="89" applyFont="1">
      <alignment/>
      <protection/>
    </xf>
    <xf numFmtId="0" fontId="2" fillId="0" borderId="0" xfId="89" applyFont="1" applyAlignment="1">
      <alignment horizontal="center"/>
      <protection/>
    </xf>
    <xf numFmtId="3" fontId="2" fillId="0" borderId="0" xfId="89" applyNumberFormat="1" applyFont="1" applyAlignment="1">
      <alignment horizontal="right"/>
      <protection/>
    </xf>
    <xf numFmtId="3" fontId="2" fillId="0" borderId="0" xfId="89" applyNumberFormat="1" applyFont="1">
      <alignment/>
      <protection/>
    </xf>
    <xf numFmtId="0" fontId="1" fillId="0" borderId="41" xfId="89" applyFont="1" applyBorder="1" applyAlignment="1" applyProtection="1">
      <alignment wrapText="1"/>
      <protection/>
    </xf>
    <xf numFmtId="49" fontId="1" fillId="0" borderId="22" xfId="89" applyNumberFormat="1" applyFont="1" applyBorder="1" applyAlignment="1" applyProtection="1">
      <alignment horizontal="center"/>
      <protection/>
    </xf>
    <xf numFmtId="0" fontId="2" fillId="0" borderId="36" xfId="89" applyFont="1" applyBorder="1" applyAlignment="1" applyProtection="1">
      <alignment wrapText="1"/>
      <protection/>
    </xf>
    <xf numFmtId="49" fontId="2" fillId="0" borderId="22" xfId="89" applyNumberFormat="1" applyFont="1" applyBorder="1" applyAlignment="1" applyProtection="1">
      <alignment horizontal="center"/>
      <protection/>
    </xf>
    <xf numFmtId="0" fontId="1" fillId="0" borderId="22" xfId="89" applyFont="1" applyBorder="1" applyAlignment="1" applyProtection="1">
      <alignment wrapText="1"/>
      <protection/>
    </xf>
    <xf numFmtId="0" fontId="2" fillId="0" borderId="22" xfId="89" applyFont="1" applyBorder="1" applyAlignment="1" applyProtection="1">
      <alignment wrapText="1"/>
      <protection/>
    </xf>
    <xf numFmtId="0" fontId="1" fillId="0" borderId="30" xfId="89" applyFont="1" applyBorder="1" applyAlignment="1" applyProtection="1">
      <alignment horizontal="center" wrapText="1"/>
      <protection/>
    </xf>
    <xf numFmtId="0" fontId="1" fillId="0" borderId="42" xfId="89" applyFont="1" applyBorder="1" applyAlignment="1" applyProtection="1">
      <alignment vertical="top" wrapText="1"/>
      <protection/>
    </xf>
    <xf numFmtId="0" fontId="1" fillId="0" borderId="31" xfId="89" applyFont="1" applyBorder="1" applyAlignment="1" applyProtection="1">
      <alignment vertical="top" wrapText="1"/>
      <protection/>
    </xf>
    <xf numFmtId="3" fontId="1" fillId="0" borderId="43" xfId="89" applyNumberFormat="1" applyFont="1" applyBorder="1" applyAlignment="1">
      <alignment horizontal="center" vertical="center" wrapText="1"/>
      <protection/>
    </xf>
    <xf numFmtId="3" fontId="2" fillId="10" borderId="38" xfId="93" applyNumberFormat="1" applyFont="1" applyFill="1" applyBorder="1" applyAlignment="1">
      <alignment horizontal="right" vertical="center" wrapText="1" indent="1"/>
      <protection/>
    </xf>
    <xf numFmtId="3" fontId="2" fillId="10" borderId="22" xfId="93" applyNumberFormat="1" applyFont="1" applyFill="1" applyBorder="1" applyAlignment="1">
      <alignment horizontal="right" vertical="center" wrapText="1" indent="1"/>
      <protection/>
    </xf>
    <xf numFmtId="49" fontId="2" fillId="0" borderId="29" xfId="89" applyNumberFormat="1" applyFont="1" applyBorder="1" applyAlignment="1">
      <alignment horizontal="center"/>
      <protection/>
    </xf>
    <xf numFmtId="49" fontId="2" fillId="0" borderId="44" xfId="89" applyNumberFormat="1" applyFont="1" applyBorder="1" applyAlignment="1">
      <alignment horizontal="center"/>
      <protection/>
    </xf>
    <xf numFmtId="3" fontId="1" fillId="42" borderId="40" xfId="0" applyNumberFormat="1" applyFont="1" applyFill="1" applyBorder="1" applyAlignment="1">
      <alignment horizontal="right" vertical="center" wrapText="1" indent="1"/>
    </xf>
    <xf numFmtId="3" fontId="1" fillId="42" borderId="45" xfId="0" applyNumberFormat="1" applyFont="1" applyFill="1" applyBorder="1" applyAlignment="1">
      <alignment horizontal="right" vertical="center" wrapText="1" indent="1"/>
    </xf>
    <xf numFmtId="49" fontId="2" fillId="0" borderId="46" xfId="89" applyNumberFormat="1" applyFont="1" applyBorder="1" applyAlignment="1">
      <alignment horizontal="center"/>
      <protection/>
    </xf>
    <xf numFmtId="0" fontId="1" fillId="0" borderId="30" xfId="89" applyFont="1" applyBorder="1" applyAlignment="1">
      <alignment horizontal="center" vertical="center" wrapText="1"/>
      <protection/>
    </xf>
    <xf numFmtId="0" fontId="1" fillId="0" borderId="22" xfId="89" applyFont="1" applyBorder="1" applyAlignment="1">
      <alignment vertical="center" wrapText="1"/>
      <protection/>
    </xf>
    <xf numFmtId="0" fontId="1" fillId="0" borderId="31" xfId="89" applyFont="1" applyBorder="1" applyAlignment="1">
      <alignment horizontal="center" vertical="center" wrapText="1"/>
      <protection/>
    </xf>
    <xf numFmtId="0" fontId="2" fillId="0" borderId="22" xfId="89" applyFont="1" applyBorder="1" applyAlignment="1">
      <alignment vertical="center" wrapText="1"/>
      <protection/>
    </xf>
    <xf numFmtId="0" fontId="1" fillId="0" borderId="24" xfId="89" applyFont="1" applyBorder="1" applyAlignment="1">
      <alignment horizontal="center" vertical="center" wrapText="1"/>
      <protection/>
    </xf>
    <xf numFmtId="0" fontId="1" fillId="0" borderId="42" xfId="89" applyFont="1" applyBorder="1" applyAlignment="1">
      <alignment horizontal="center" vertical="center" wrapText="1"/>
      <protection/>
    </xf>
    <xf numFmtId="0" fontId="2" fillId="0" borderId="38" xfId="89" applyFont="1" applyBorder="1" applyAlignment="1">
      <alignment vertical="center" wrapText="1"/>
      <protection/>
    </xf>
    <xf numFmtId="0" fontId="1" fillId="0" borderId="24" xfId="89" applyFont="1" applyBorder="1" applyAlignment="1">
      <alignment vertical="center" wrapText="1"/>
      <protection/>
    </xf>
    <xf numFmtId="0" fontId="2" fillId="0" borderId="28" xfId="89" applyFont="1" applyBorder="1" applyAlignment="1">
      <alignment vertical="center" wrapText="1"/>
      <protection/>
    </xf>
    <xf numFmtId="0" fontId="1" fillId="0" borderId="30" xfId="89" applyFont="1" applyBorder="1" applyAlignment="1">
      <alignment vertical="center" wrapText="1"/>
      <protection/>
    </xf>
    <xf numFmtId="0" fontId="1" fillId="0" borderId="24" xfId="89" applyFont="1" applyFill="1" applyBorder="1" applyAlignment="1">
      <alignment vertical="center" wrapText="1"/>
      <protection/>
    </xf>
    <xf numFmtId="0" fontId="1" fillId="0" borderId="22" xfId="89" applyFont="1" applyFill="1" applyBorder="1" applyAlignment="1">
      <alignment vertical="center" wrapText="1"/>
      <protection/>
    </xf>
    <xf numFmtId="0" fontId="1" fillId="0" borderId="22" xfId="89" applyFont="1" applyBorder="1" applyAlignment="1">
      <alignment horizontal="left" vertical="center" wrapText="1"/>
      <protection/>
    </xf>
    <xf numFmtId="0" fontId="1" fillId="0" borderId="38" xfId="89" applyFont="1" applyBorder="1" applyAlignment="1">
      <alignment vertical="center" wrapText="1"/>
      <protection/>
    </xf>
    <xf numFmtId="0" fontId="2" fillId="0" borderId="38" xfId="89" applyFont="1" applyBorder="1">
      <alignment/>
      <protection/>
    </xf>
    <xf numFmtId="0" fontId="2" fillId="0" borderId="22" xfId="89" applyFont="1" applyBorder="1">
      <alignment/>
      <protection/>
    </xf>
    <xf numFmtId="0" fontId="2" fillId="0" borderId="28" xfId="89" applyFont="1" applyBorder="1">
      <alignment/>
      <protection/>
    </xf>
    <xf numFmtId="0" fontId="2" fillId="10" borderId="22" xfId="0" applyFont="1" applyFill="1" applyBorder="1" applyAlignment="1">
      <alignment horizontal="right" vertical="center" wrapText="1" indent="1"/>
    </xf>
    <xf numFmtId="189" fontId="2" fillId="42" borderId="26" xfId="0" applyNumberFormat="1" applyFont="1" applyFill="1" applyBorder="1" applyAlignment="1">
      <alignment horizontal="right" vertical="center" wrapText="1" indent="1"/>
    </xf>
    <xf numFmtId="0" fontId="1" fillId="0" borderId="47" xfId="0" applyFont="1" applyFill="1" applyBorder="1" applyAlignment="1">
      <alignment horizontal="center" vertical="center" wrapText="1"/>
    </xf>
    <xf numFmtId="0" fontId="2" fillId="2" borderId="48" xfId="0" applyFont="1" applyFill="1" applyBorder="1" applyAlignment="1">
      <alignment horizontal="left" vertical="center" wrapText="1" indent="1"/>
    </xf>
    <xf numFmtId="0" fontId="1" fillId="2" borderId="48" xfId="0" applyFont="1" applyFill="1" applyBorder="1" applyAlignment="1">
      <alignment horizontal="left" vertical="center" wrapText="1" indent="1"/>
    </xf>
    <xf numFmtId="0" fontId="1" fillId="10" borderId="48"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62" borderId="49" xfId="0" applyFont="1" applyFill="1" applyBorder="1" applyAlignment="1">
      <alignment horizontal="left" vertical="center" wrapText="1" indent="1"/>
    </xf>
    <xf numFmtId="0" fontId="2" fillId="0" borderId="50" xfId="0" applyFont="1" applyFill="1" applyBorder="1" applyAlignment="1">
      <alignment horizontal="left" vertical="center" wrapText="1" indent="1"/>
    </xf>
    <xf numFmtId="0" fontId="2" fillId="62" borderId="48" xfId="0" applyFont="1" applyFill="1" applyBorder="1" applyAlignment="1">
      <alignment horizontal="left" vertical="center" wrapText="1" indent="1"/>
    </xf>
    <xf numFmtId="0" fontId="2" fillId="61" borderId="48"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3" fontId="2" fillId="10" borderId="28" xfId="93" applyNumberFormat="1" applyFont="1" applyFill="1" applyBorder="1" applyAlignment="1">
      <alignment horizontal="right" vertical="center" wrapText="1" indent="1"/>
      <protection/>
    </xf>
    <xf numFmtId="3" fontId="1" fillId="42" borderId="35" xfId="0" applyNumberFormat="1" applyFont="1" applyFill="1" applyBorder="1" applyAlignment="1">
      <alignment horizontal="right" vertical="center" wrapText="1" indent="1"/>
    </xf>
    <xf numFmtId="3" fontId="1" fillId="42" borderId="43" xfId="0" applyNumberFormat="1" applyFont="1" applyFill="1" applyBorder="1" applyAlignment="1">
      <alignment horizontal="right" vertical="center" wrapText="1" indent="1"/>
    </xf>
    <xf numFmtId="0" fontId="1" fillId="61" borderId="45" xfId="93" applyFont="1" applyFill="1" applyBorder="1" applyAlignment="1">
      <alignment horizontal="center" vertical="center" wrapText="1"/>
      <protection/>
    </xf>
    <xf numFmtId="0" fontId="1" fillId="0" borderId="51" xfId="93" applyNumberFormat="1" applyFont="1" applyFill="1" applyBorder="1" applyAlignment="1">
      <alignment horizontal="center" vertical="center" wrapText="1"/>
      <protection/>
    </xf>
    <xf numFmtId="3" fontId="1" fillId="42" borderId="46" xfId="0" applyNumberFormat="1" applyFont="1" applyFill="1" applyBorder="1" applyAlignment="1">
      <alignment horizontal="right" vertical="center" wrapText="1" indent="1"/>
    </xf>
    <xf numFmtId="3" fontId="2" fillId="10" borderId="46" xfId="93" applyNumberFormat="1" applyFont="1" applyFill="1" applyBorder="1" applyAlignment="1">
      <alignment horizontal="right" vertical="center" wrapText="1" indent="1"/>
      <protection/>
    </xf>
    <xf numFmtId="3" fontId="2" fillId="10" borderId="29" xfId="93" applyNumberFormat="1" applyFont="1" applyFill="1" applyBorder="1" applyAlignment="1">
      <alignment horizontal="right" vertical="center" wrapText="1" indent="1"/>
      <protection/>
    </xf>
    <xf numFmtId="3" fontId="2" fillId="10" borderId="44" xfId="93" applyNumberFormat="1" applyFont="1" applyFill="1" applyBorder="1" applyAlignment="1">
      <alignment horizontal="right" vertical="center" wrapText="1" indent="1"/>
      <protection/>
    </xf>
    <xf numFmtId="3" fontId="1" fillId="42" borderId="29" xfId="0" applyNumberFormat="1" applyFont="1" applyFill="1" applyBorder="1" applyAlignment="1">
      <alignment horizontal="right" vertical="center" wrapText="1" indent="1"/>
    </xf>
    <xf numFmtId="3" fontId="1" fillId="42" borderId="47" xfId="0" applyNumberFormat="1" applyFont="1" applyFill="1" applyBorder="1" applyAlignment="1">
      <alignment horizontal="right" vertical="center" wrapText="1" indent="1"/>
    </xf>
    <xf numFmtId="3" fontId="1" fillId="42" borderId="50" xfId="0" applyNumberFormat="1" applyFont="1" applyFill="1" applyBorder="1" applyAlignment="1">
      <alignment horizontal="right" vertical="center" wrapText="1" indent="1"/>
    </xf>
    <xf numFmtId="0" fontId="20" fillId="0" borderId="38" xfId="89" applyFont="1" applyBorder="1">
      <alignment/>
      <protection/>
    </xf>
    <xf numFmtId="49" fontId="20" fillId="0" borderId="46" xfId="89" applyNumberFormat="1" applyFont="1" applyBorder="1" applyAlignment="1">
      <alignment horizontal="center"/>
      <protection/>
    </xf>
    <xf numFmtId="0" fontId="20" fillId="0" borderId="22" xfId="89" applyFont="1" applyBorder="1">
      <alignment/>
      <protection/>
    </xf>
    <xf numFmtId="49" fontId="20" fillId="0" borderId="29" xfId="89" applyNumberFormat="1" applyFont="1" applyBorder="1" applyAlignment="1">
      <alignment horizontal="center"/>
      <protection/>
    </xf>
    <xf numFmtId="0" fontId="20" fillId="0" borderId="22" xfId="89" applyFont="1" applyBorder="1" applyAlignment="1">
      <alignment vertical="center"/>
      <protection/>
    </xf>
    <xf numFmtId="49" fontId="48" fillId="48" borderId="29" xfId="89" applyNumberFormat="1" applyFont="1" applyFill="1" applyBorder="1" applyAlignment="1">
      <alignment horizontal="center"/>
      <protection/>
    </xf>
    <xf numFmtId="49" fontId="48" fillId="0" borderId="29" xfId="89" applyNumberFormat="1" applyFont="1" applyBorder="1" applyAlignment="1">
      <alignment horizontal="center"/>
      <protection/>
    </xf>
    <xf numFmtId="0" fontId="20" fillId="0" borderId="31" xfId="89" applyFont="1" applyBorder="1" applyAlignment="1">
      <alignment horizontal="left" indent="1"/>
      <protection/>
    </xf>
    <xf numFmtId="0" fontId="20" fillId="0" borderId="24" xfId="89" applyFont="1" applyBorder="1" applyAlignment="1">
      <alignment horizontal="left" indent="1"/>
      <protection/>
    </xf>
    <xf numFmtId="0" fontId="20" fillId="0" borderId="24" xfId="89" applyFont="1" applyFill="1" applyBorder="1" applyAlignment="1">
      <alignment horizontal="left" indent="1"/>
      <protection/>
    </xf>
    <xf numFmtId="3" fontId="1" fillId="42" borderId="38" xfId="0" applyNumberFormat="1" applyFont="1" applyFill="1" applyBorder="1" applyAlignment="1">
      <alignment horizontal="right" vertical="center" wrapText="1" indent="1"/>
    </xf>
    <xf numFmtId="0" fontId="20" fillId="0" borderId="40" xfId="89" applyFont="1" applyBorder="1" applyAlignment="1">
      <alignment horizontal="center"/>
      <protection/>
    </xf>
    <xf numFmtId="3" fontId="20" fillId="0" borderId="40" xfId="61" applyNumberFormat="1" applyFont="1" applyFill="1" applyBorder="1" applyAlignment="1">
      <alignment horizontal="center"/>
    </xf>
    <xf numFmtId="3" fontId="20" fillId="0" borderId="45" xfId="61" applyNumberFormat="1" applyFont="1" applyFill="1" applyBorder="1" applyAlignment="1">
      <alignment horizontal="center"/>
    </xf>
    <xf numFmtId="3" fontId="1" fillId="0" borderId="28" xfId="89" applyNumberFormat="1" applyFont="1" applyBorder="1" applyAlignment="1">
      <alignment horizontal="center" vertical="center"/>
      <protection/>
    </xf>
    <xf numFmtId="3" fontId="1" fillId="0" borderId="35" xfId="89" applyNumberFormat="1" applyFont="1" applyBorder="1" applyAlignment="1">
      <alignment horizontal="center" vertical="center"/>
      <protection/>
    </xf>
    <xf numFmtId="0" fontId="2" fillId="0" borderId="40" xfId="89" applyFont="1" applyBorder="1" applyAlignment="1">
      <alignment horizontal="center" vertical="center"/>
      <protection/>
    </xf>
    <xf numFmtId="3" fontId="2" fillId="0" borderId="40" xfId="89" applyNumberFormat="1" applyFont="1" applyBorder="1" applyAlignment="1">
      <alignment horizontal="center" vertical="center"/>
      <protection/>
    </xf>
    <xf numFmtId="3" fontId="2" fillId="0" borderId="45" xfId="89" applyNumberFormat="1" applyFont="1" applyBorder="1" applyAlignment="1">
      <alignment horizontal="center" vertical="center"/>
      <protection/>
    </xf>
    <xf numFmtId="199" fontId="1" fillId="0" borderId="28" xfId="89" applyNumberFormat="1" applyFont="1" applyBorder="1" applyAlignment="1" applyProtection="1">
      <alignment horizontal="center" vertical="center"/>
      <protection/>
    </xf>
    <xf numFmtId="199" fontId="1" fillId="0" borderId="35" xfId="89" applyNumberFormat="1" applyFont="1" applyBorder="1" applyAlignment="1" applyProtection="1">
      <alignment horizontal="center" vertical="center"/>
      <protection/>
    </xf>
    <xf numFmtId="199" fontId="2" fillId="0" borderId="40" xfId="89" applyNumberFormat="1" applyFont="1" applyBorder="1" applyAlignment="1" applyProtection="1">
      <alignment horizontal="center"/>
      <protection/>
    </xf>
    <xf numFmtId="199" fontId="2" fillId="0" borderId="45" xfId="89" applyNumberFormat="1" applyFont="1" applyBorder="1" applyAlignment="1" applyProtection="1">
      <alignment horizontal="center"/>
      <protection/>
    </xf>
    <xf numFmtId="3" fontId="1" fillId="42" borderId="23" xfId="0" applyNumberFormat="1" applyFont="1" applyFill="1" applyBorder="1" applyAlignment="1">
      <alignment horizontal="right" indent="1"/>
    </xf>
    <xf numFmtId="3" fontId="1" fillId="42" borderId="27" xfId="0" applyNumberFormat="1" applyFont="1" applyFill="1" applyBorder="1" applyAlignment="1">
      <alignment horizontal="right" indent="1"/>
    </xf>
    <xf numFmtId="0" fontId="10" fillId="0" borderId="0" xfId="0" applyFont="1" applyBorder="1" applyAlignment="1">
      <alignment/>
    </xf>
    <xf numFmtId="0" fontId="30" fillId="0" borderId="0" xfId="0" applyFont="1" applyBorder="1" applyAlignment="1">
      <alignment/>
    </xf>
    <xf numFmtId="0" fontId="2" fillId="0" borderId="0" xfId="0" applyFont="1" applyBorder="1" applyAlignment="1">
      <alignment/>
    </xf>
    <xf numFmtId="0" fontId="10" fillId="0" borderId="44" xfId="0" applyFont="1" applyBorder="1" applyAlignment="1">
      <alignment horizontal="center"/>
    </xf>
    <xf numFmtId="0" fontId="0" fillId="0" borderId="52" xfId="0" applyBorder="1" applyAlignment="1">
      <alignment/>
    </xf>
    <xf numFmtId="0" fontId="0" fillId="0" borderId="53" xfId="0" applyBorder="1" applyAlignment="1">
      <alignment/>
    </xf>
    <xf numFmtId="0" fontId="10" fillId="0" borderId="54" xfId="0" applyFont="1" applyBorder="1" applyAlignment="1">
      <alignment horizontal="center"/>
    </xf>
    <xf numFmtId="0" fontId="0" fillId="0" borderId="55" xfId="0" applyBorder="1" applyAlignment="1">
      <alignment/>
    </xf>
    <xf numFmtId="0" fontId="29" fillId="0" borderId="54" xfId="73" applyFont="1" applyBorder="1" applyAlignment="1" applyProtection="1">
      <alignment horizontal="center"/>
      <protection/>
    </xf>
    <xf numFmtId="0" fontId="2" fillId="0" borderId="56" xfId="0" applyFont="1" applyBorder="1" applyAlignment="1">
      <alignment/>
    </xf>
    <xf numFmtId="0" fontId="0" fillId="0" borderId="56" xfId="0" applyBorder="1" applyAlignment="1">
      <alignment/>
    </xf>
    <xf numFmtId="0" fontId="0" fillId="0" borderId="41" xfId="0" applyBorder="1" applyAlignment="1">
      <alignment/>
    </xf>
    <xf numFmtId="0" fontId="0" fillId="0" borderId="0" xfId="89" applyAlignment="1">
      <alignment/>
      <protection/>
    </xf>
    <xf numFmtId="189" fontId="2" fillId="0" borderId="0" xfId="0" applyNumberFormat="1" applyFont="1" applyBorder="1" applyAlignment="1">
      <alignment/>
    </xf>
    <xf numFmtId="189" fontId="2" fillId="0" borderId="0" xfId="0" applyNumberFormat="1" applyFont="1" applyBorder="1" applyAlignment="1">
      <alignment wrapText="1"/>
    </xf>
    <xf numFmtId="0" fontId="25" fillId="0" borderId="0" xfId="0" applyFont="1" applyBorder="1" applyAlignment="1">
      <alignment horizontal="left"/>
    </xf>
    <xf numFmtId="0" fontId="25" fillId="0" borderId="0" xfId="0" applyFont="1" applyBorder="1" applyAlignment="1">
      <alignment horizontal="left" vertical="center"/>
    </xf>
    <xf numFmtId="0" fontId="109" fillId="0" borderId="0" xfId="0" applyFont="1" applyFill="1" applyAlignment="1">
      <alignment vertical="center" wrapText="1"/>
    </xf>
    <xf numFmtId="0" fontId="2" fillId="0" borderId="0" xfId="88" applyFont="1">
      <alignment/>
      <protection/>
    </xf>
    <xf numFmtId="0" fontId="0" fillId="0" borderId="0" xfId="0" applyFont="1" applyAlignment="1">
      <alignment/>
    </xf>
    <xf numFmtId="0" fontId="49" fillId="0" borderId="0" xfId="0" applyFont="1" applyAlignment="1">
      <alignment horizontal="left" vertical="center"/>
    </xf>
    <xf numFmtId="3" fontId="1" fillId="0" borderId="22" xfId="0" applyNumberFormat="1" applyFont="1" applyFill="1" applyBorder="1" applyAlignment="1">
      <alignment horizontal="right" vertical="center" indent="1"/>
    </xf>
    <xf numFmtId="3" fontId="1" fillId="0" borderId="23" xfId="0" applyNumberFormat="1" applyFont="1" applyFill="1" applyBorder="1" applyAlignment="1">
      <alignment horizontal="right" vertical="center" indent="1"/>
    </xf>
    <xf numFmtId="0" fontId="109" fillId="0" borderId="24" xfId="0" applyFont="1" applyBorder="1" applyAlignment="1">
      <alignment horizontal="center" vertical="center"/>
    </xf>
    <xf numFmtId="0" fontId="109" fillId="0" borderId="0" xfId="0" applyFont="1" applyAlignment="1">
      <alignment/>
    </xf>
    <xf numFmtId="49" fontId="2" fillId="62" borderId="22" xfId="0" applyNumberFormat="1" applyFont="1" applyFill="1" applyBorder="1" applyAlignment="1">
      <alignment horizontal="left" vertical="top" wrapText="1" indent="1"/>
    </xf>
    <xf numFmtId="0" fontId="99" fillId="0" borderId="48" xfId="0" applyFont="1" applyFill="1" applyBorder="1" applyAlignment="1">
      <alignment horizontal="left" vertical="center" wrapText="1" indent="1"/>
    </xf>
    <xf numFmtId="0" fontId="59" fillId="0" borderId="0" xfId="0" applyFont="1" applyFill="1" applyAlignment="1">
      <alignment horizontal="left" vertical="center" indent="1"/>
    </xf>
    <xf numFmtId="0" fontId="2" fillId="0" borderId="22" xfId="88" applyFont="1" applyBorder="1" applyAlignment="1">
      <alignment horizontal="left" vertical="center" wrapText="1" indent="1"/>
      <protection/>
    </xf>
    <xf numFmtId="3" fontId="2" fillId="0" borderId="0" xfId="96" applyNumberFormat="1" applyFont="1" applyBorder="1" applyAlignment="1">
      <alignment horizontal="center" vertical="center" wrapText="1"/>
      <protection/>
    </xf>
    <xf numFmtId="4" fontId="1" fillId="42" borderId="26" xfId="96" applyNumberFormat="1" applyFont="1" applyFill="1" applyBorder="1" applyAlignment="1">
      <alignment horizontal="right" vertical="center" wrapText="1" indent="1"/>
      <protection/>
    </xf>
    <xf numFmtId="4" fontId="1" fillId="42" borderId="27" xfId="96" applyNumberFormat="1" applyFont="1" applyFill="1" applyBorder="1" applyAlignment="1">
      <alignment horizontal="right" vertical="center" wrapText="1" indent="1"/>
      <protection/>
    </xf>
    <xf numFmtId="0" fontId="20" fillId="0" borderId="23" xfId="0" applyFont="1" applyFill="1" applyBorder="1" applyAlignment="1">
      <alignment horizontal="center" vertical="center" wrapText="1"/>
    </xf>
    <xf numFmtId="4" fontId="2" fillId="10" borderId="22" xfId="0" applyNumberFormat="1" applyFont="1" applyFill="1" applyBorder="1" applyAlignment="1">
      <alignment horizontal="right" vertical="center" wrapText="1" indent="1"/>
    </xf>
    <xf numFmtId="4" fontId="1" fillId="42" borderId="23" xfId="0" applyNumberFormat="1" applyFont="1" applyFill="1" applyBorder="1" applyAlignment="1">
      <alignment horizontal="right" vertical="center" wrapText="1" indent="1"/>
    </xf>
    <xf numFmtId="4" fontId="1" fillId="42" borderId="22" xfId="0" applyNumberFormat="1" applyFont="1" applyFill="1" applyBorder="1" applyAlignment="1">
      <alignment horizontal="right" vertical="center" wrapText="1" indent="1"/>
    </xf>
    <xf numFmtId="4" fontId="1" fillId="42" borderId="26" xfId="0" applyNumberFormat="1" applyFont="1" applyFill="1" applyBorder="1" applyAlignment="1">
      <alignment horizontal="right" vertical="center" wrapText="1" indent="1"/>
    </xf>
    <xf numFmtId="4" fontId="1" fillId="42" borderId="27" xfId="0" applyNumberFormat="1" applyFont="1" applyFill="1" applyBorder="1" applyAlignment="1">
      <alignment horizontal="right" vertical="center" wrapText="1" indent="1"/>
    </xf>
    <xf numFmtId="49" fontId="1" fillId="0" borderId="22" xfId="91" applyNumberFormat="1" applyFont="1" applyBorder="1" applyAlignment="1">
      <alignment horizontal="left" vertical="center" wrapText="1" indent="1"/>
      <protection/>
    </xf>
    <xf numFmtId="3" fontId="1" fillId="42" borderId="22" xfId="91" applyNumberFormat="1" applyFont="1" applyFill="1" applyBorder="1" applyAlignment="1">
      <alignment horizontal="right" vertical="center" wrapText="1" indent="1"/>
      <protection/>
    </xf>
    <xf numFmtId="3" fontId="2" fillId="10" borderId="22" xfId="91" applyNumberFormat="1" applyFont="1" applyFill="1" applyBorder="1" applyAlignment="1">
      <alignment horizontal="right" vertical="center" wrapText="1" indent="1"/>
      <protection/>
    </xf>
    <xf numFmtId="0" fontId="2" fillId="0" borderId="22" xfId="91" applyFont="1" applyBorder="1" applyAlignment="1">
      <alignment horizontal="left" vertical="top" wrapText="1" indent="1"/>
      <protection/>
    </xf>
    <xf numFmtId="3" fontId="2" fillId="10" borderId="28" xfId="91" applyNumberFormat="1" applyFont="1" applyFill="1" applyBorder="1" applyAlignment="1">
      <alignment horizontal="right" vertical="center" wrapText="1" indent="1"/>
      <protection/>
    </xf>
    <xf numFmtId="0" fontId="2" fillId="0" borderId="28" xfId="91" applyFont="1" applyBorder="1" applyAlignment="1">
      <alignment horizontal="left" vertical="top" wrapText="1" indent="1"/>
      <protection/>
    </xf>
    <xf numFmtId="0" fontId="8" fillId="0" borderId="0" xfId="0" applyFont="1" applyAlignment="1">
      <alignment horizontal="center" vertical="center"/>
    </xf>
    <xf numFmtId="0" fontId="8" fillId="0" borderId="0" xfId="0" applyFont="1" applyAlignment="1">
      <alignment horizontal="left" indent="1"/>
    </xf>
    <xf numFmtId="0" fontId="8" fillId="0" borderId="0" xfId="0" applyFont="1" applyAlignment="1">
      <alignment/>
    </xf>
    <xf numFmtId="0" fontId="0" fillId="0" borderId="0" xfId="89" applyBorder="1" applyAlignment="1">
      <alignment/>
      <protection/>
    </xf>
    <xf numFmtId="49" fontId="1" fillId="0" borderId="34" xfId="89" applyNumberFormat="1" applyFont="1" applyFill="1" applyBorder="1" applyAlignment="1">
      <alignment horizontal="center"/>
      <protection/>
    </xf>
    <xf numFmtId="169" fontId="1" fillId="0" borderId="34" xfId="61" applyNumberFormat="1" applyFont="1" applyBorder="1" applyAlignment="1">
      <alignment/>
    </xf>
    <xf numFmtId="3" fontId="1" fillId="42" borderId="34" xfId="0" applyNumberFormat="1" applyFont="1" applyFill="1" applyBorder="1" applyAlignment="1">
      <alignment horizontal="right" vertical="center" wrapText="1" indent="1"/>
    </xf>
    <xf numFmtId="3" fontId="1" fillId="42" borderId="33" xfId="0" applyNumberFormat="1" applyFont="1" applyFill="1" applyBorder="1" applyAlignment="1">
      <alignment horizontal="right" vertical="center" wrapText="1" indent="1"/>
    </xf>
    <xf numFmtId="0" fontId="2" fillId="0" borderId="24" xfId="0" applyFont="1" applyFill="1" applyBorder="1" applyAlignment="1">
      <alignment horizontal="center" vertical="center"/>
    </xf>
    <xf numFmtId="0" fontId="20" fillId="0" borderId="48" xfId="0" applyFont="1" applyFill="1" applyBorder="1" applyAlignment="1">
      <alignment horizontal="left" vertical="center" wrapText="1" indent="1"/>
    </xf>
    <xf numFmtId="0" fontId="116" fillId="0" borderId="0" xfId="0" applyFont="1" applyAlignment="1">
      <alignment vertical="center"/>
    </xf>
    <xf numFmtId="0" fontId="109" fillId="0" borderId="0" xfId="0" applyFont="1" applyAlignment="1">
      <alignment wrapText="1"/>
    </xf>
    <xf numFmtId="3" fontId="2" fillId="0" borderId="0" xfId="96" applyNumberFormat="1" applyFont="1" applyBorder="1" applyAlignment="1">
      <alignment vertical="center"/>
      <protection/>
    </xf>
    <xf numFmtId="0" fontId="2" fillId="0" borderId="22" xfId="0" applyFont="1" applyFill="1" applyBorder="1" applyAlignment="1">
      <alignment horizontal="left" vertical="center" wrapText="1" indent="3"/>
    </xf>
    <xf numFmtId="0" fontId="2" fillId="0" borderId="57" xfId="0" applyNumberFormat="1" applyFont="1" applyFill="1" applyBorder="1" applyAlignment="1">
      <alignment horizontal="left" vertical="center" wrapText="1" indent="1"/>
    </xf>
    <xf numFmtId="0" fontId="2" fillId="0" borderId="26" xfId="0" applyFont="1" applyFill="1" applyBorder="1" applyAlignment="1">
      <alignment horizontal="left" vertical="center" wrapText="1" indent="3"/>
    </xf>
    <xf numFmtId="0" fontId="29" fillId="0" borderId="29" xfId="73" applyFont="1" applyBorder="1" applyAlignment="1" applyProtection="1">
      <alignment horizontal="center"/>
      <protection/>
    </xf>
    <xf numFmtId="0" fontId="29" fillId="0" borderId="46" xfId="73" applyFont="1" applyBorder="1" applyAlignment="1" applyProtection="1">
      <alignment horizontal="center"/>
      <protection/>
    </xf>
    <xf numFmtId="0" fontId="2" fillId="0" borderId="58" xfId="0" applyFont="1" applyBorder="1" applyAlignment="1">
      <alignment/>
    </xf>
    <xf numFmtId="0" fontId="0" fillId="0" borderId="58" xfId="0" applyBorder="1" applyAlignment="1">
      <alignment/>
    </xf>
    <xf numFmtId="0" fontId="0" fillId="0" borderId="36" xfId="0" applyBorder="1" applyAlignment="1">
      <alignment/>
    </xf>
    <xf numFmtId="0" fontId="56" fillId="0" borderId="52" xfId="0" applyFont="1" applyFill="1" applyBorder="1" applyAlignment="1">
      <alignment vertical="center"/>
    </xf>
    <xf numFmtId="0" fontId="30" fillId="0" borderId="52" xfId="0" applyFont="1" applyFill="1" applyBorder="1" applyAlignment="1">
      <alignment vertical="center"/>
    </xf>
    <xf numFmtId="0" fontId="0" fillId="0" borderId="52" xfId="0" applyFont="1" applyFill="1" applyBorder="1" applyAlignment="1">
      <alignment vertical="center"/>
    </xf>
    <xf numFmtId="0" fontId="0" fillId="0" borderId="0" xfId="0" applyFont="1" applyBorder="1" applyAlignment="1">
      <alignment/>
    </xf>
    <xf numFmtId="0" fontId="0" fillId="0" borderId="58" xfId="0" applyFont="1" applyBorder="1" applyAlignment="1">
      <alignment/>
    </xf>
    <xf numFmtId="0" fontId="0" fillId="0" borderId="56" xfId="0" applyFont="1" applyBorder="1" applyAlignment="1">
      <alignment/>
    </xf>
    <xf numFmtId="0" fontId="1" fillId="61" borderId="48" xfId="0" applyFont="1" applyFill="1" applyBorder="1" applyAlignment="1">
      <alignment horizontal="left" vertical="center" wrapText="1" indent="1"/>
    </xf>
    <xf numFmtId="3" fontId="1" fillId="42" borderId="56" xfId="0" applyNumberFormat="1" applyFont="1" applyFill="1" applyBorder="1" applyAlignment="1">
      <alignment horizontal="right" vertical="center" wrapText="1" indent="1"/>
    </xf>
    <xf numFmtId="0" fontId="0" fillId="0" borderId="0" xfId="0" applyFill="1" applyAlignment="1">
      <alignment wrapText="1"/>
    </xf>
    <xf numFmtId="199" fontId="1" fillId="0" borderId="33" xfId="89" applyNumberFormat="1" applyFont="1" applyBorder="1" applyAlignment="1" applyProtection="1">
      <alignment horizontal="center" vertical="center" wrapText="1"/>
      <protection/>
    </xf>
    <xf numFmtId="3" fontId="2" fillId="10" borderId="23" xfId="93" applyNumberFormat="1" applyFont="1" applyFill="1" applyBorder="1" applyAlignment="1">
      <alignment horizontal="right" vertical="center" wrapText="1" indent="1"/>
      <protection/>
    </xf>
    <xf numFmtId="3" fontId="2" fillId="63" borderId="22" xfId="93" applyNumberFormat="1" applyFont="1" applyFill="1" applyBorder="1" applyAlignment="1">
      <alignment horizontal="right" vertical="center" wrapText="1" indent="1"/>
      <protection/>
    </xf>
    <xf numFmtId="49" fontId="1" fillId="63" borderId="38" xfId="89" applyNumberFormat="1" applyFont="1" applyFill="1" applyBorder="1" applyAlignment="1" applyProtection="1">
      <alignment horizontal="center"/>
      <protection/>
    </xf>
    <xf numFmtId="0" fontId="2" fillId="0" borderId="40" xfId="89" applyFont="1" applyBorder="1" applyAlignment="1" applyProtection="1">
      <alignment horizontal="center"/>
      <protection/>
    </xf>
    <xf numFmtId="199" fontId="2" fillId="0" borderId="59" xfId="89" applyNumberFormat="1" applyFont="1" applyBorder="1" applyAlignment="1" applyProtection="1">
      <alignment horizontal="center"/>
      <protection/>
    </xf>
    <xf numFmtId="0" fontId="99" fillId="61" borderId="48" xfId="0" applyFont="1" applyFill="1" applyBorder="1" applyAlignment="1">
      <alignment horizontal="left" vertical="center" wrapText="1" indent="1"/>
    </xf>
    <xf numFmtId="49" fontId="99" fillId="61" borderId="48" xfId="0" applyNumberFormat="1" applyFont="1" applyFill="1" applyBorder="1" applyAlignment="1">
      <alignment horizontal="left" vertical="center" wrapText="1" indent="1"/>
    </xf>
    <xf numFmtId="49" fontId="109" fillId="0" borderId="22" xfId="0" applyNumberFormat="1" applyFont="1" applyFill="1" applyBorder="1" applyAlignment="1">
      <alignment horizontal="left" vertical="top" wrapText="1" indent="1"/>
    </xf>
    <xf numFmtId="0" fontId="2" fillId="0" borderId="0" xfId="0" applyFont="1" applyFill="1" applyBorder="1" applyAlignment="1">
      <alignment/>
    </xf>
    <xf numFmtId="0" fontId="1" fillId="0" borderId="0" xfId="0" applyFont="1" applyFill="1" applyBorder="1" applyAlignment="1">
      <alignment horizontal="center" vertical="center"/>
    </xf>
    <xf numFmtId="49" fontId="1" fillId="0" borderId="22"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25" xfId="0" applyFont="1" applyFill="1" applyBorder="1" applyAlignment="1">
      <alignment horizontal="center" vertical="center" wrapText="1"/>
    </xf>
    <xf numFmtId="49" fontId="2" fillId="0" borderId="0" xfId="0" applyNumberFormat="1" applyFont="1" applyFill="1" applyBorder="1" applyAlignment="1">
      <alignment horizontal="left" indent="1"/>
    </xf>
    <xf numFmtId="0" fontId="20" fillId="0" borderId="0" xfId="0" applyFont="1" applyFill="1" applyBorder="1" applyAlignment="1">
      <alignment vertical="center"/>
    </xf>
    <xf numFmtId="0" fontId="25" fillId="0" borderId="0" xfId="86" applyFont="1" applyAlignment="1">
      <alignment horizontal="center" vertical="center" wrapText="1"/>
      <protection/>
    </xf>
    <xf numFmtId="0" fontId="2" fillId="0" borderId="0" xfId="86" applyFont="1">
      <alignment/>
      <protection/>
    </xf>
    <xf numFmtId="0" fontId="2" fillId="0" borderId="0" xfId="86" applyFont="1" applyAlignment="1">
      <alignment horizontal="center"/>
      <protection/>
    </xf>
    <xf numFmtId="0" fontId="1" fillId="0" borderId="24" xfId="86" applyFont="1" applyBorder="1" applyAlignment="1">
      <alignment horizontal="center" vertical="center" wrapText="1"/>
      <protection/>
    </xf>
    <xf numFmtId="49" fontId="1" fillId="0" borderId="22" xfId="86" applyNumberFormat="1" applyFont="1" applyBorder="1" applyAlignment="1">
      <alignment horizontal="center" vertical="center" wrapText="1"/>
      <protection/>
    </xf>
    <xf numFmtId="0" fontId="1" fillId="0" borderId="22" xfId="86" applyFont="1" applyBorder="1" applyAlignment="1">
      <alignment horizontal="center" vertical="center" wrapText="1"/>
      <protection/>
    </xf>
    <xf numFmtId="0" fontId="1" fillId="0" borderId="23" xfId="86" applyFont="1" applyBorder="1" applyAlignment="1">
      <alignment horizontal="center" vertical="center" wrapText="1"/>
      <protection/>
    </xf>
    <xf numFmtId="0" fontId="2" fillId="0" borderId="24" xfId="86" applyFont="1" applyBorder="1" applyAlignment="1">
      <alignment horizontal="center" wrapText="1"/>
      <protection/>
    </xf>
    <xf numFmtId="49" fontId="1" fillId="0" borderId="22" xfId="86" applyNumberFormat="1" applyFont="1" applyBorder="1" applyAlignment="1">
      <alignment vertical="top" wrapText="1"/>
      <protection/>
    </xf>
    <xf numFmtId="3" fontId="2" fillId="0" borderId="22" xfId="86" applyNumberFormat="1" applyFont="1" applyFill="1" applyBorder="1" applyAlignment="1">
      <alignment horizontal="center" wrapText="1"/>
      <protection/>
    </xf>
    <xf numFmtId="0" fontId="2" fillId="0" borderId="24" xfId="86" applyFont="1" applyBorder="1" applyAlignment="1">
      <alignment horizontal="center" vertical="center" wrapText="1"/>
      <protection/>
    </xf>
    <xf numFmtId="49" fontId="1" fillId="0" borderId="22" xfId="86" applyNumberFormat="1" applyFont="1" applyBorder="1" applyAlignment="1">
      <alignment horizontal="left" vertical="center" wrapText="1" indent="1"/>
      <protection/>
    </xf>
    <xf numFmtId="3" fontId="1" fillId="42" borderId="22" xfId="86" applyNumberFormat="1" applyFont="1" applyFill="1" applyBorder="1" applyAlignment="1">
      <alignment horizontal="right" vertical="center" wrapText="1" indent="1"/>
      <protection/>
    </xf>
    <xf numFmtId="3" fontId="2" fillId="42" borderId="22" xfId="86" applyNumberFormat="1" applyFont="1" applyFill="1" applyBorder="1" applyAlignment="1">
      <alignment horizontal="right" vertical="center" wrapText="1" indent="1"/>
      <protection/>
    </xf>
    <xf numFmtId="49" fontId="2" fillId="0" borderId="22" xfId="86" applyNumberFormat="1" applyFont="1" applyBorder="1" applyAlignment="1">
      <alignment horizontal="left" vertical="center" wrapText="1" indent="1"/>
      <protection/>
    </xf>
    <xf numFmtId="3" fontId="2" fillId="0" borderId="22" xfId="86" applyNumberFormat="1" applyFont="1" applyFill="1" applyBorder="1" applyAlignment="1">
      <alignment horizontal="right" vertical="center" wrapText="1" indent="1"/>
      <protection/>
    </xf>
    <xf numFmtId="0" fontId="2" fillId="0" borderId="0" xfId="86" applyFont="1" applyFill="1" applyAlignment="1">
      <alignment horizontal="center"/>
      <protection/>
    </xf>
    <xf numFmtId="0" fontId="2" fillId="0" borderId="0" xfId="86" applyFont="1" applyFill="1">
      <alignment/>
      <protection/>
    </xf>
    <xf numFmtId="49" fontId="2" fillId="62" borderId="22" xfId="86" applyNumberFormat="1" applyFont="1" applyFill="1" applyBorder="1" applyAlignment="1">
      <alignment horizontal="left" vertical="center" wrapText="1" indent="1"/>
      <protection/>
    </xf>
    <xf numFmtId="49" fontId="1" fillId="0" borderId="26" xfId="86" applyNumberFormat="1" applyFont="1" applyBorder="1" applyAlignment="1">
      <alignment horizontal="left" vertical="center" wrapText="1" indent="1"/>
      <protection/>
    </xf>
    <xf numFmtId="0" fontId="2" fillId="0" borderId="0" xfId="86" applyFont="1" applyFill="1" applyBorder="1" applyAlignment="1">
      <alignment horizontal="center" vertical="center" wrapText="1"/>
      <protection/>
    </xf>
    <xf numFmtId="49" fontId="1" fillId="0" borderId="0" xfId="86" applyNumberFormat="1" applyFont="1" applyFill="1" applyBorder="1" applyAlignment="1">
      <alignment horizontal="left" vertical="top" wrapText="1" indent="1"/>
      <protection/>
    </xf>
    <xf numFmtId="3" fontId="1" fillId="0" borderId="0" xfId="86" applyNumberFormat="1" applyFont="1" applyFill="1" applyBorder="1" applyAlignment="1">
      <alignment horizontal="right" vertical="center" wrapText="1" indent="1"/>
      <protection/>
    </xf>
    <xf numFmtId="0" fontId="2" fillId="0" borderId="0" xfId="86" applyFont="1" applyAlignment="1">
      <alignment horizontal="center"/>
      <protection/>
    </xf>
    <xf numFmtId="0" fontId="2" fillId="0" borderId="0" xfId="86" applyFont="1">
      <alignment/>
      <protection/>
    </xf>
    <xf numFmtId="49" fontId="2" fillId="0" borderId="0" xfId="86" applyNumberFormat="1" applyFont="1">
      <alignment/>
      <protection/>
    </xf>
    <xf numFmtId="49" fontId="2" fillId="0" borderId="0" xfId="86" applyNumberFormat="1" applyFont="1">
      <alignment/>
      <protection/>
    </xf>
    <xf numFmtId="0" fontId="2" fillId="0" borderId="29" xfId="0" applyFont="1" applyFill="1" applyBorder="1" applyAlignment="1">
      <alignment horizontal="center" vertical="center" wrapText="1"/>
    </xf>
    <xf numFmtId="0" fontId="117" fillId="10" borderId="48" xfId="0" applyFont="1" applyFill="1" applyBorder="1" applyAlignment="1">
      <alignment horizontal="left" vertical="center" wrapText="1" indent="1"/>
    </xf>
    <xf numFmtId="0" fontId="118" fillId="0" borderId="0" xfId="0" applyFont="1" applyAlignment="1">
      <alignment/>
    </xf>
    <xf numFmtId="0" fontId="2" fillId="0" borderId="24" xfId="73" applyFont="1" applyBorder="1" applyAlignment="1" applyProtection="1">
      <alignment horizontal="left" vertical="center" indent="1"/>
      <protection/>
    </xf>
    <xf numFmtId="0" fontId="2" fillId="61" borderId="24" xfId="73" applyFont="1" applyFill="1" applyBorder="1" applyAlignment="1" applyProtection="1">
      <alignment horizontal="left" vertical="center" indent="1"/>
      <protection/>
    </xf>
    <xf numFmtId="0" fontId="2" fillId="0" borderId="30" xfId="73" applyFont="1" applyBorder="1" applyAlignment="1" applyProtection="1">
      <alignment horizontal="left" vertical="center" indent="1"/>
      <protection/>
    </xf>
    <xf numFmtId="0" fontId="2" fillId="0" borderId="25" xfId="73" applyFont="1" applyBorder="1" applyAlignment="1" applyProtection="1">
      <alignment horizontal="left" vertical="center" indent="1"/>
      <protection/>
    </xf>
    <xf numFmtId="0" fontId="99" fillId="0" borderId="22" xfId="0" applyFont="1" applyFill="1" applyBorder="1" applyAlignment="1">
      <alignment horizontal="left" vertical="center" wrapText="1" indent="1"/>
    </xf>
    <xf numFmtId="0" fontId="99" fillId="0" borderId="23" xfId="0" applyFont="1" applyFill="1" applyBorder="1" applyAlignment="1">
      <alignment horizontal="left" vertical="center" wrapText="1" indent="1"/>
    </xf>
    <xf numFmtId="0" fontId="108" fillId="10" borderId="48" xfId="0" applyFont="1" applyFill="1" applyBorder="1" applyAlignment="1">
      <alignment horizontal="left" vertical="center" wrapText="1" indent="1"/>
    </xf>
    <xf numFmtId="49" fontId="108" fillId="0" borderId="22" xfId="0" applyNumberFormat="1" applyFont="1" applyBorder="1" applyAlignment="1">
      <alignment horizontal="left" vertical="center" wrapText="1" indent="1"/>
    </xf>
    <xf numFmtId="49" fontId="99" fillId="0" borderId="22" xfId="0" applyNumberFormat="1" applyFont="1" applyBorder="1" applyAlignment="1">
      <alignment horizontal="left" vertical="center" wrapText="1" indent="1"/>
    </xf>
    <xf numFmtId="0" fontId="108" fillId="0" borderId="38" xfId="88" applyFont="1" applyBorder="1" applyAlignment="1">
      <alignment horizontal="center" vertical="center"/>
      <protection/>
    </xf>
    <xf numFmtId="0" fontId="108" fillId="0" borderId="31" xfId="88" applyFont="1" applyBorder="1" applyAlignment="1">
      <alignment vertical="center"/>
      <protection/>
    </xf>
    <xf numFmtId="0" fontId="108" fillId="0" borderId="38" xfId="88" applyFont="1" applyBorder="1" applyAlignment="1">
      <alignment vertical="center"/>
      <protection/>
    </xf>
    <xf numFmtId="0" fontId="108" fillId="0" borderId="43" xfId="88" applyFont="1" applyBorder="1" applyAlignment="1">
      <alignment horizontal="center" vertical="center"/>
      <protection/>
    </xf>
    <xf numFmtId="0" fontId="108" fillId="0" borderId="26" xfId="88" applyFont="1" applyBorder="1" applyAlignment="1">
      <alignment horizontal="center" vertical="center" wrapText="1"/>
      <protection/>
    </xf>
    <xf numFmtId="0" fontId="108" fillId="0" borderId="37" xfId="88" applyFont="1" applyBorder="1" applyAlignment="1">
      <alignment horizontal="center" vertical="center" wrapText="1"/>
      <protection/>
    </xf>
    <xf numFmtId="0" fontId="2" fillId="2" borderId="0" xfId="0" applyFont="1" applyFill="1" applyAlignment="1">
      <alignment/>
    </xf>
    <xf numFmtId="49" fontId="1" fillId="64" borderId="22" xfId="0" applyNumberFormat="1" applyFont="1" applyFill="1" applyBorder="1" applyAlignment="1">
      <alignment horizontal="left" vertical="top" wrapText="1" indent="1"/>
    </xf>
    <xf numFmtId="4" fontId="2" fillId="0" borderId="0" xfId="0" applyNumberFormat="1" applyFont="1" applyFill="1" applyAlignment="1">
      <alignment horizontal="center" vertical="center"/>
    </xf>
    <xf numFmtId="4" fontId="2" fillId="2" borderId="0" xfId="0" applyNumberFormat="1" applyFont="1" applyFill="1" applyAlignment="1">
      <alignment horizontal="center" vertical="center"/>
    </xf>
    <xf numFmtId="174" fontId="2" fillId="2" borderId="0" xfId="0" applyNumberFormat="1" applyFont="1" applyFill="1" applyAlignment="1">
      <alignment/>
    </xf>
    <xf numFmtId="0" fontId="109" fillId="0" borderId="0" xfId="0" applyFont="1" applyBorder="1" applyAlignment="1">
      <alignment horizontal="left" vertical="center"/>
    </xf>
    <xf numFmtId="3" fontId="2" fillId="0" borderId="23" xfId="0" applyNumberFormat="1" applyFont="1" applyFill="1" applyBorder="1" applyAlignment="1">
      <alignment horizontal="center" vertical="center" wrapText="1"/>
    </xf>
    <xf numFmtId="0" fontId="2" fillId="0" borderId="24" xfId="91" applyFont="1" applyBorder="1" applyAlignment="1">
      <alignment horizontal="center" vertical="center" wrapText="1"/>
      <protection/>
    </xf>
    <xf numFmtId="3" fontId="1" fillId="42" borderId="23" xfId="91" applyNumberFormat="1" applyFont="1" applyFill="1" applyBorder="1" applyAlignment="1">
      <alignment horizontal="right" vertical="center" wrapText="1" indent="1"/>
      <protection/>
    </xf>
    <xf numFmtId="0" fontId="2" fillId="0" borderId="25" xfId="91" applyFont="1" applyBorder="1" applyAlignment="1">
      <alignment horizontal="center" vertical="center" wrapText="1"/>
      <protection/>
    </xf>
    <xf numFmtId="3" fontId="1" fillId="42" borderId="26" xfId="91" applyNumberFormat="1" applyFont="1" applyFill="1" applyBorder="1" applyAlignment="1">
      <alignment horizontal="right" vertical="center" wrapText="1" indent="1"/>
      <protection/>
    </xf>
    <xf numFmtId="3" fontId="1" fillId="42" borderId="26" xfId="91" applyNumberFormat="1" applyFont="1" applyFill="1" applyBorder="1" applyAlignment="1">
      <alignment horizontal="right" vertical="center" wrapText="1" indent="1"/>
      <protection/>
    </xf>
    <xf numFmtId="3" fontId="1" fillId="42" borderId="27" xfId="91" applyNumberFormat="1" applyFont="1" applyFill="1" applyBorder="1" applyAlignment="1">
      <alignment horizontal="right" vertical="center" wrapText="1" indent="1"/>
      <protection/>
    </xf>
    <xf numFmtId="3" fontId="1" fillId="42" borderId="60" xfId="0" applyNumberFormat="1" applyFont="1" applyFill="1" applyBorder="1" applyAlignment="1">
      <alignment horizontal="right" vertical="center" wrapText="1" indent="1"/>
    </xf>
    <xf numFmtId="3" fontId="2" fillId="0" borderId="60" xfId="86" applyNumberFormat="1" applyFont="1" applyFill="1" applyBorder="1" applyAlignment="1">
      <alignment horizontal="center" wrapText="1"/>
      <protection/>
    </xf>
    <xf numFmtId="3" fontId="1" fillId="42" borderId="60" xfId="86" applyNumberFormat="1" applyFont="1" applyFill="1" applyBorder="1" applyAlignment="1">
      <alignment horizontal="right" vertical="center" wrapText="1" indent="1"/>
      <protection/>
    </xf>
    <xf numFmtId="3" fontId="2" fillId="10" borderId="60" xfId="86" applyNumberFormat="1" applyFont="1" applyFill="1" applyBorder="1" applyAlignment="1">
      <alignment horizontal="right" vertical="center" wrapText="1" indent="1"/>
      <protection/>
    </xf>
    <xf numFmtId="3" fontId="2" fillId="42" borderId="60" xfId="86" applyNumberFormat="1" applyFont="1" applyFill="1" applyBorder="1" applyAlignment="1">
      <alignment horizontal="right" vertical="center" wrapText="1" indent="1"/>
      <protection/>
    </xf>
    <xf numFmtId="3" fontId="1" fillId="10" borderId="60" xfId="86" applyNumberFormat="1" applyFont="1" applyFill="1" applyBorder="1" applyAlignment="1">
      <alignment horizontal="right" vertical="center" wrapText="1" indent="1"/>
      <protection/>
    </xf>
    <xf numFmtId="3" fontId="2" fillId="0" borderId="60" xfId="86" applyNumberFormat="1" applyFont="1" applyFill="1" applyBorder="1" applyAlignment="1">
      <alignment horizontal="right" vertical="center" wrapText="1" indent="1"/>
      <protection/>
    </xf>
    <xf numFmtId="3" fontId="2" fillId="10" borderId="60" xfId="86" applyNumberFormat="1" applyFont="1" applyFill="1" applyBorder="1" applyAlignment="1">
      <alignment horizontal="right" vertical="center" wrapText="1" indent="1"/>
      <protection/>
    </xf>
    <xf numFmtId="49" fontId="2" fillId="0" borderId="22" xfId="86" applyNumberFormat="1" applyFont="1" applyBorder="1" applyAlignment="1">
      <alignment horizontal="left" vertical="center" wrapText="1" indent="1"/>
      <protection/>
    </xf>
    <xf numFmtId="49" fontId="2" fillId="0" borderId="22" xfId="86" applyNumberFormat="1" applyFont="1" applyFill="1" applyBorder="1" applyAlignment="1">
      <alignment horizontal="left" vertical="center" wrapText="1" indent="1"/>
      <protection/>
    </xf>
    <xf numFmtId="49" fontId="119" fillId="0" borderId="22" xfId="0" applyNumberFormat="1" applyFont="1" applyFill="1" applyBorder="1" applyAlignment="1">
      <alignment horizontal="left" vertical="center" wrapText="1" indent="1"/>
    </xf>
    <xf numFmtId="0" fontId="99" fillId="0" borderId="0" xfId="88" applyAlignment="1">
      <alignment horizontal="right"/>
      <protection/>
    </xf>
    <xf numFmtId="0" fontId="99" fillId="0" borderId="25" xfId="88" applyFont="1" applyBorder="1" applyAlignment="1">
      <alignment horizontal="center" vertical="center"/>
      <protection/>
    </xf>
    <xf numFmtId="189" fontId="1" fillId="42" borderId="27" xfId="0" applyNumberFormat="1" applyFont="1" applyFill="1" applyBorder="1" applyAlignment="1">
      <alignment horizontal="right" vertical="center" wrapText="1" indent="1"/>
    </xf>
    <xf numFmtId="3" fontId="1" fillId="0" borderId="0" xfId="93" applyNumberFormat="1" applyFont="1" applyBorder="1" applyAlignment="1">
      <alignment horizontal="left" vertical="center" wrapText="1"/>
      <protection/>
    </xf>
    <xf numFmtId="3" fontId="1" fillId="0" borderId="61" xfId="93" applyNumberFormat="1" applyFont="1" applyBorder="1" applyAlignment="1">
      <alignment horizontal="left" vertical="center" wrapText="1"/>
      <protection/>
    </xf>
    <xf numFmtId="0" fontId="2" fillId="0" borderId="24" xfId="0" applyFont="1" applyBorder="1" applyAlignment="1">
      <alignment horizontal="center" vertical="top"/>
    </xf>
    <xf numFmtId="49" fontId="109" fillId="0" borderId="22" xfId="0" applyNumberFormat="1" applyFont="1" applyFill="1" applyBorder="1" applyAlignment="1">
      <alignment horizontal="left" vertical="top" wrapText="1"/>
    </xf>
    <xf numFmtId="0" fontId="1" fillId="0" borderId="25" xfId="89" applyFont="1" applyBorder="1" applyAlignment="1" applyProtection="1">
      <alignment vertical="top" wrapText="1"/>
      <protection/>
    </xf>
    <xf numFmtId="49" fontId="2" fillId="0" borderId="26" xfId="89" applyNumberFormat="1" applyFont="1" applyBorder="1" applyAlignment="1" applyProtection="1">
      <alignment horizontal="center"/>
      <protection/>
    </xf>
    <xf numFmtId="3" fontId="2" fillId="10" borderId="26" xfId="93" applyNumberFormat="1" applyFont="1" applyFill="1" applyBorder="1" applyAlignment="1">
      <alignment horizontal="right" vertical="center" wrapText="1" indent="1"/>
      <protection/>
    </xf>
    <xf numFmtId="3" fontId="2" fillId="10" borderId="27" xfId="93" applyNumberFormat="1" applyFont="1" applyFill="1" applyBorder="1" applyAlignment="1">
      <alignment horizontal="right" vertical="center" wrapText="1" indent="1"/>
      <protection/>
    </xf>
    <xf numFmtId="0" fontId="2" fillId="0" borderId="0" xfId="0" applyFont="1" applyAlignment="1">
      <alignment horizontal="left" vertical="center"/>
    </xf>
    <xf numFmtId="0" fontId="108" fillId="0" borderId="46" xfId="88" applyFont="1" applyBorder="1" applyAlignment="1">
      <alignment horizontal="center" vertical="center"/>
      <protection/>
    </xf>
    <xf numFmtId="172" fontId="1" fillId="64" borderId="23" xfId="0" applyNumberFormat="1" applyFont="1" applyFill="1" applyBorder="1" applyAlignment="1">
      <alignment horizontal="right" vertical="center" wrapText="1" indent="1"/>
    </xf>
    <xf numFmtId="0" fontId="2" fillId="10" borderId="29" xfId="0" applyFont="1" applyFill="1" applyBorder="1" applyAlignment="1">
      <alignment horizontal="right" vertical="center" wrapText="1" indent="1"/>
    </xf>
    <xf numFmtId="0" fontId="109" fillId="0" borderId="23" xfId="0" applyFont="1" applyBorder="1" applyAlignment="1">
      <alignment horizontal="left" vertical="center" wrapText="1" indent="1"/>
    </xf>
    <xf numFmtId="0" fontId="2" fillId="0" borderId="29" xfId="73" applyFont="1" applyBorder="1" applyAlignment="1" applyProtection="1">
      <alignment horizontal="left" vertical="center" indent="1"/>
      <protection/>
    </xf>
    <xf numFmtId="0" fontId="2" fillId="0" borderId="29" xfId="0" applyFont="1" applyBorder="1" applyAlignment="1">
      <alignment horizontal="left" vertical="center" wrapText="1" indent="1"/>
    </xf>
    <xf numFmtId="0" fontId="2" fillId="61" borderId="29" xfId="0" applyFont="1" applyFill="1" applyBorder="1" applyAlignment="1">
      <alignment horizontal="left" vertical="center" wrapText="1" indent="1"/>
    </xf>
    <xf numFmtId="0" fontId="2" fillId="0" borderId="44" xfId="0" applyFont="1" applyBorder="1" applyAlignment="1">
      <alignment horizontal="left" vertical="center" wrapText="1" indent="1"/>
    </xf>
    <xf numFmtId="0" fontId="99" fillId="0" borderId="29" xfId="0" applyFont="1" applyBorder="1" applyAlignment="1">
      <alignment horizontal="left" vertical="center" wrapText="1" indent="1"/>
    </xf>
    <xf numFmtId="0" fontId="99" fillId="0" borderId="37" xfId="0" applyFont="1" applyBorder="1" applyAlignment="1">
      <alignment horizontal="left" vertical="center" wrapText="1" indent="1"/>
    </xf>
    <xf numFmtId="0" fontId="67" fillId="0" borderId="23" xfId="73" applyFont="1" applyBorder="1" applyAlignment="1" applyProtection="1">
      <alignment horizontal="left" vertical="center" indent="1"/>
      <protection/>
    </xf>
    <xf numFmtId="0" fontId="109" fillId="61" borderId="23" xfId="0" applyFont="1" applyFill="1" applyBorder="1" applyAlignment="1">
      <alignment horizontal="left" vertical="center" wrapText="1" indent="1"/>
    </xf>
    <xf numFmtId="0" fontId="25" fillId="0" borderId="0" xfId="0" applyFont="1" applyBorder="1" applyAlignment="1">
      <alignment horizontal="left" vertical="center" wrapText="1"/>
    </xf>
    <xf numFmtId="49" fontId="48" fillId="48" borderId="59" xfId="89" applyNumberFormat="1" applyFont="1" applyFill="1" applyBorder="1" applyAlignment="1">
      <alignment horizontal="center" vertical="center"/>
      <protection/>
    </xf>
    <xf numFmtId="0" fontId="2" fillId="0" borderId="24" xfId="89" applyFont="1" applyBorder="1" applyAlignment="1">
      <alignment horizontal="left" indent="1"/>
      <protection/>
    </xf>
    <xf numFmtId="0" fontId="2" fillId="0" borderId="31" xfId="89" applyFont="1" applyBorder="1" applyAlignment="1">
      <alignment horizontal="left" indent="1"/>
      <protection/>
    </xf>
    <xf numFmtId="0" fontId="2" fillId="0" borderId="24" xfId="89" applyFont="1" applyFill="1" applyBorder="1" applyAlignment="1">
      <alignment horizontal="left" indent="1"/>
      <protection/>
    </xf>
    <xf numFmtId="0" fontId="2" fillId="0" borderId="30" xfId="89" applyFont="1" applyFill="1" applyBorder="1" applyAlignment="1">
      <alignment horizontal="left" indent="1"/>
      <protection/>
    </xf>
    <xf numFmtId="49" fontId="1" fillId="10" borderId="38" xfId="89" applyNumberFormat="1" applyFont="1" applyFill="1" applyBorder="1" applyAlignment="1">
      <alignment horizontal="center" vertical="center"/>
      <protection/>
    </xf>
    <xf numFmtId="49" fontId="1" fillId="0" borderId="22" xfId="89" applyNumberFormat="1" applyFont="1" applyBorder="1" applyAlignment="1">
      <alignment horizontal="center" vertical="center"/>
      <protection/>
    </xf>
    <xf numFmtId="49" fontId="2" fillId="0" borderId="29" xfId="89" applyNumberFormat="1" applyFont="1" applyBorder="1" applyAlignment="1">
      <alignment horizontal="center" vertical="center"/>
      <protection/>
    </xf>
    <xf numFmtId="49" fontId="1" fillId="0" borderId="29" xfId="89" applyNumberFormat="1" applyFont="1" applyBorder="1" applyAlignment="1">
      <alignment horizontal="center" vertical="center"/>
      <protection/>
    </xf>
    <xf numFmtId="49" fontId="2" fillId="0" borderId="44" xfId="89" applyNumberFormat="1" applyFont="1" applyBorder="1" applyAlignment="1">
      <alignment horizontal="center" vertical="center"/>
      <protection/>
    </xf>
    <xf numFmtId="49" fontId="1" fillId="10" borderId="59" xfId="89" applyNumberFormat="1" applyFont="1" applyFill="1" applyBorder="1" applyAlignment="1">
      <alignment horizontal="center" vertical="center"/>
      <protection/>
    </xf>
    <xf numFmtId="49" fontId="2" fillId="42" borderId="59" xfId="89" applyNumberFormat="1" applyFont="1" applyFill="1" applyBorder="1" applyAlignment="1">
      <alignment horizontal="center" vertical="center"/>
      <protection/>
    </xf>
    <xf numFmtId="0" fontId="109" fillId="0" borderId="23" xfId="73" applyFont="1" applyBorder="1" applyAlignment="1" applyProtection="1">
      <alignment horizontal="left" vertical="center" indent="1"/>
      <protection/>
    </xf>
    <xf numFmtId="0" fontId="2" fillId="0" borderId="24" xfId="86" applyFont="1" applyFill="1" applyBorder="1" applyAlignment="1">
      <alignment horizontal="center" vertical="center" wrapText="1"/>
      <protection/>
    </xf>
    <xf numFmtId="0" fontId="2" fillId="0" borderId="25" xfId="86" applyFont="1" applyFill="1" applyBorder="1" applyAlignment="1">
      <alignment horizontal="center" vertical="center" wrapText="1"/>
      <protection/>
    </xf>
    <xf numFmtId="0" fontId="108" fillId="0" borderId="22" xfId="96" applyFont="1" applyBorder="1" applyAlignment="1">
      <alignment horizontal="center" vertical="center" wrapText="1"/>
      <protection/>
    </xf>
    <xf numFmtId="0" fontId="99" fillId="0" borderId="28" xfId="89" applyFont="1" applyBorder="1">
      <alignment/>
      <protection/>
    </xf>
    <xf numFmtId="0" fontId="99" fillId="0" borderId="38" xfId="89" applyFont="1" applyBorder="1" applyAlignment="1">
      <alignment vertical="center" wrapText="1"/>
      <protection/>
    </xf>
    <xf numFmtId="0" fontId="2" fillId="0" borderId="0" xfId="0" applyFont="1" applyBorder="1" applyAlignment="1">
      <alignment vertical="center"/>
    </xf>
    <xf numFmtId="0" fontId="99" fillId="0" borderId="22" xfId="0" applyFont="1" applyFill="1" applyBorder="1" applyAlignment="1">
      <alignment horizontal="center" vertical="center" wrapText="1"/>
    </xf>
    <xf numFmtId="0" fontId="99" fillId="0" borderId="23" xfId="0" applyFont="1" applyFill="1" applyBorder="1" applyAlignment="1">
      <alignment horizontal="center" vertical="center" wrapText="1"/>
    </xf>
    <xf numFmtId="49" fontId="108" fillId="0" borderId="26" xfId="91" applyNumberFormat="1" applyFont="1" applyBorder="1" applyAlignment="1">
      <alignment horizontal="left" vertical="center" wrapText="1" indent="1"/>
      <protection/>
    </xf>
    <xf numFmtId="0" fontId="1" fillId="0" borderId="22" xfId="86" applyFont="1" applyBorder="1" applyAlignment="1">
      <alignment horizontal="center" vertical="center" wrapText="1"/>
      <protection/>
    </xf>
    <xf numFmtId="0" fontId="1" fillId="0" borderId="60" xfId="86" applyFont="1" applyBorder="1" applyAlignment="1">
      <alignment horizontal="center" vertical="center" wrapText="1"/>
      <protection/>
    </xf>
    <xf numFmtId="0" fontId="1" fillId="0" borderId="60" xfId="86" applyFont="1" applyBorder="1" applyAlignment="1">
      <alignment horizontal="center" vertical="center" wrapText="1"/>
      <protection/>
    </xf>
    <xf numFmtId="0" fontId="1" fillId="0" borderId="22" xfId="86" applyFont="1" applyBorder="1" applyAlignment="1">
      <alignment horizontal="left" vertical="center" wrapText="1" indent="1"/>
      <protection/>
    </xf>
    <xf numFmtId="3" fontId="2" fillId="10" borderId="38" xfId="86" applyNumberFormat="1" applyFont="1" applyFill="1" applyBorder="1" applyAlignment="1">
      <alignment horizontal="right" vertical="center" wrapText="1" indent="1"/>
      <protection/>
    </xf>
    <xf numFmtId="0" fontId="2" fillId="0" borderId="0" xfId="86" applyFont="1" applyAlignment="1">
      <alignment vertical="center" wrapText="1"/>
      <protection/>
    </xf>
    <xf numFmtId="3" fontId="2" fillId="10" borderId="62" xfId="86" applyNumberFormat="1" applyFont="1" applyFill="1" applyBorder="1" applyAlignment="1">
      <alignment horizontal="right" vertical="center" wrapText="1" indent="1"/>
      <protection/>
    </xf>
    <xf numFmtId="0" fontId="2" fillId="0" borderId="63" xfId="86" applyFont="1" applyBorder="1" applyAlignment="1">
      <alignment horizontal="center" vertical="center" wrapText="1"/>
      <protection/>
    </xf>
    <xf numFmtId="0" fontId="1" fillId="0" borderId="64" xfId="86" applyFont="1" applyBorder="1" applyAlignment="1">
      <alignment horizontal="left" vertical="center" wrapText="1" indent="1"/>
      <protection/>
    </xf>
    <xf numFmtId="3" fontId="2" fillId="10" borderId="26" xfId="86" applyNumberFormat="1" applyFont="1" applyFill="1" applyBorder="1" applyAlignment="1">
      <alignment horizontal="right" vertical="center" wrapText="1" indent="1"/>
      <protection/>
    </xf>
    <xf numFmtId="3" fontId="2" fillId="10" borderId="65" xfId="86" applyNumberFormat="1" applyFont="1" applyFill="1" applyBorder="1" applyAlignment="1">
      <alignment horizontal="right" vertical="center" wrapText="1" indent="1"/>
      <protection/>
    </xf>
    <xf numFmtId="0" fontId="2" fillId="0" borderId="0" xfId="86" applyFont="1" applyBorder="1" applyAlignment="1">
      <alignment horizontal="center" vertical="center" wrapText="1"/>
      <protection/>
    </xf>
    <xf numFmtId="0" fontId="1" fillId="0" borderId="0" xfId="86" applyFont="1" applyBorder="1" applyAlignment="1">
      <alignment horizontal="left" vertical="center" wrapText="1" indent="1"/>
      <protection/>
    </xf>
    <xf numFmtId="49" fontId="23" fillId="0" borderId="0" xfId="86" applyNumberFormat="1" applyFont="1">
      <alignment/>
      <protection/>
    </xf>
    <xf numFmtId="0" fontId="99" fillId="0" borderId="23" xfId="0" applyFont="1" applyBorder="1" applyAlignment="1">
      <alignment horizontal="left" vertical="center" wrapText="1" indent="1"/>
    </xf>
    <xf numFmtId="0" fontId="99" fillId="62" borderId="48" xfId="0" applyFont="1" applyFill="1" applyBorder="1" applyAlignment="1">
      <alignment horizontal="left" vertical="center" wrapText="1" indent="1"/>
    </xf>
    <xf numFmtId="49" fontId="2" fillId="0" borderId="22" xfId="91" applyNumberFormat="1" applyFont="1" applyBorder="1" applyAlignment="1">
      <alignment horizontal="left" vertical="center" wrapText="1" indent="1"/>
      <protection/>
    </xf>
    <xf numFmtId="3" fontId="2" fillId="10" borderId="22" xfId="91" applyNumberFormat="1" applyFont="1" applyFill="1" applyBorder="1" applyAlignment="1">
      <alignment horizontal="center" vertical="center" wrapText="1"/>
      <protection/>
    </xf>
    <xf numFmtId="3" fontId="1" fillId="42" borderId="22" xfId="91" applyNumberFormat="1" applyFont="1" applyFill="1" applyBorder="1" applyAlignment="1">
      <alignment horizontal="center" vertical="center" wrapText="1"/>
      <protection/>
    </xf>
    <xf numFmtId="3" fontId="1" fillId="42" borderId="23" xfId="91" applyNumberFormat="1" applyFont="1" applyFill="1" applyBorder="1" applyAlignment="1">
      <alignment horizontal="center" vertical="center" wrapText="1"/>
      <protection/>
    </xf>
    <xf numFmtId="0" fontId="109" fillId="0" borderId="23" xfId="73" applyFont="1" applyBorder="1" applyAlignment="1" applyProtection="1">
      <alignment horizontal="left" vertical="center" wrapText="1" indent="1"/>
      <protection/>
    </xf>
    <xf numFmtId="0" fontId="109" fillId="48" borderId="24" xfId="0" applyFont="1" applyFill="1" applyBorder="1" applyAlignment="1">
      <alignment vertical="center" wrapText="1"/>
    </xf>
    <xf numFmtId="0" fontId="109" fillId="0" borderId="23" xfId="0" applyFont="1" applyFill="1" applyBorder="1" applyAlignment="1">
      <alignment horizontal="left" vertical="center" wrapText="1" indent="1"/>
    </xf>
    <xf numFmtId="49" fontId="99" fillId="0" borderId="22" xfId="0" applyNumberFormat="1" applyFont="1" applyFill="1" applyBorder="1" applyAlignment="1">
      <alignment horizontal="left" vertical="top" wrapText="1" indent="1"/>
    </xf>
    <xf numFmtId="0" fontId="99" fillId="0" borderId="0" xfId="0" applyFont="1" applyFill="1" applyBorder="1" applyAlignment="1">
      <alignment vertical="center" wrapText="1"/>
    </xf>
    <xf numFmtId="0" fontId="99" fillId="0" borderId="24" xfId="0" applyFont="1" applyBorder="1" applyAlignment="1">
      <alignment horizontal="center" vertical="center"/>
    </xf>
    <xf numFmtId="49" fontId="108" fillId="61" borderId="22" xfId="0" applyNumberFormat="1" applyFont="1" applyFill="1" applyBorder="1" applyAlignment="1">
      <alignment horizontal="left" vertical="top" indent="1"/>
    </xf>
    <xf numFmtId="0" fontId="8" fillId="0" borderId="24" xfId="0" applyFont="1" applyBorder="1" applyAlignment="1">
      <alignment horizontal="center" vertical="center"/>
    </xf>
    <xf numFmtId="49" fontId="120" fillId="0" borderId="22" xfId="0" applyNumberFormat="1" applyFont="1" applyFill="1" applyBorder="1" applyAlignment="1">
      <alignment horizontal="left" vertical="top" wrapText="1" indent="1"/>
    </xf>
    <xf numFmtId="0" fontId="109" fillId="0" borderId="22" xfId="89" applyFont="1" applyBorder="1" applyAlignment="1" applyProtection="1">
      <alignment wrapText="1"/>
      <protection/>
    </xf>
    <xf numFmtId="0" fontId="109" fillId="0" borderId="22" xfId="89" applyFont="1" applyBorder="1" applyAlignment="1" applyProtection="1">
      <alignment vertical="center" wrapText="1"/>
      <protection/>
    </xf>
    <xf numFmtId="0" fontId="109" fillId="0" borderId="26" xfId="89" applyFont="1" applyBorder="1" applyAlignment="1" applyProtection="1">
      <alignment wrapText="1"/>
      <protection/>
    </xf>
    <xf numFmtId="0" fontId="109" fillId="0" borderId="22" xfId="89" applyFont="1" applyBorder="1" applyAlignment="1">
      <alignment vertical="center" wrapText="1"/>
      <protection/>
    </xf>
    <xf numFmtId="49" fontId="109" fillId="64" borderId="22" xfId="0" applyNumberFormat="1" applyFont="1" applyFill="1" applyBorder="1" applyAlignment="1">
      <alignment horizontal="left" vertical="top" wrapText="1" indent="1"/>
    </xf>
    <xf numFmtId="3" fontId="1" fillId="10" borderId="26" xfId="0" applyNumberFormat="1" applyFont="1" applyFill="1" applyBorder="1" applyAlignment="1">
      <alignment horizontal="right" vertical="center" wrapText="1" indent="1"/>
    </xf>
    <xf numFmtId="4" fontId="2" fillId="10" borderId="26" xfId="0" applyNumberFormat="1" applyFont="1" applyFill="1" applyBorder="1" applyAlignment="1">
      <alignment horizontal="right" vertical="center" wrapText="1" indent="1"/>
    </xf>
    <xf numFmtId="4" fontId="0" fillId="0" borderId="0" xfId="0" applyNumberFormat="1" applyAlignment="1">
      <alignment/>
    </xf>
    <xf numFmtId="4" fontId="0" fillId="0" borderId="22" xfId="0" applyNumberFormat="1" applyBorder="1" applyAlignment="1">
      <alignment/>
    </xf>
    <xf numFmtId="4" fontId="121" fillId="0" borderId="22" xfId="0" applyNumberFormat="1" applyFont="1" applyBorder="1" applyAlignment="1">
      <alignment/>
    </xf>
    <xf numFmtId="172" fontId="2" fillId="10" borderId="22" xfId="0" applyNumberFormat="1" applyFont="1" applyFill="1" applyBorder="1" applyAlignment="1">
      <alignment horizontal="right" vertical="center" wrapText="1" indent="1"/>
    </xf>
    <xf numFmtId="4" fontId="2" fillId="0" borderId="0" xfId="0" applyNumberFormat="1" applyFont="1" applyAlignment="1">
      <alignment vertical="center" wrapText="1"/>
    </xf>
    <xf numFmtId="3" fontId="2" fillId="10" borderId="22" xfId="0" applyNumberFormat="1" applyFont="1" applyFill="1" applyBorder="1" applyAlignment="1">
      <alignment vertical="center" wrapText="1"/>
    </xf>
    <xf numFmtId="3" fontId="25" fillId="10" borderId="22" xfId="0" applyNumberFormat="1" applyFont="1" applyFill="1" applyBorder="1" applyAlignment="1">
      <alignment vertical="center" wrapText="1"/>
    </xf>
    <xf numFmtId="3" fontId="2" fillId="10" borderId="22" xfId="86" applyNumberFormat="1" applyFont="1" applyFill="1" applyBorder="1" applyAlignment="1">
      <alignment horizontal="right" vertical="center" wrapText="1" indent="1"/>
      <protection/>
    </xf>
    <xf numFmtId="174" fontId="1" fillId="42" borderId="26" xfId="86" applyNumberFormat="1" applyFont="1" applyFill="1" applyBorder="1" applyAlignment="1">
      <alignment horizontal="right" vertical="center" wrapText="1" indent="1"/>
      <protection/>
    </xf>
    <xf numFmtId="3" fontId="2" fillId="0" borderId="0" xfId="86" applyNumberFormat="1" applyFont="1">
      <alignment/>
      <protection/>
    </xf>
    <xf numFmtId="174" fontId="1" fillId="42" borderId="66" xfId="86" applyNumberFormat="1" applyFont="1" applyFill="1" applyBorder="1" applyAlignment="1">
      <alignment horizontal="right" vertical="center" wrapText="1" indent="1"/>
      <protection/>
    </xf>
    <xf numFmtId="3" fontId="2" fillId="10" borderId="22" xfId="95" applyNumberFormat="1" applyFont="1" applyFill="1" applyBorder="1" applyAlignment="1">
      <alignment horizontal="right" vertical="center" wrapText="1" indent="1"/>
      <protection/>
    </xf>
    <xf numFmtId="3" fontId="2" fillId="10" borderId="22" xfId="94" applyNumberFormat="1" applyFont="1" applyFill="1" applyBorder="1" applyAlignment="1">
      <alignment horizontal="right" vertical="center" wrapText="1" indent="1"/>
      <protection/>
    </xf>
    <xf numFmtId="3" fontId="1" fillId="42" borderId="22" xfId="0" applyNumberFormat="1" applyFont="1" applyFill="1" applyBorder="1" applyAlignment="1">
      <alignment horizontal="right" vertical="center" wrapText="1"/>
    </xf>
    <xf numFmtId="3" fontId="1" fillId="42" borderId="23" xfId="0" applyNumberFormat="1" applyFont="1" applyFill="1" applyBorder="1" applyAlignment="1">
      <alignment horizontal="right" vertical="center" wrapText="1"/>
    </xf>
    <xf numFmtId="3" fontId="1" fillId="42" borderId="60" xfId="0" applyNumberFormat="1" applyFont="1" applyFill="1" applyBorder="1" applyAlignment="1">
      <alignment horizontal="right" vertical="center" wrapText="1"/>
    </xf>
    <xf numFmtId="3" fontId="1" fillId="42" borderId="45" xfId="0" applyNumberFormat="1" applyFont="1" applyFill="1" applyBorder="1" applyAlignment="1">
      <alignment horizontal="right" vertical="center" wrapText="1"/>
    </xf>
    <xf numFmtId="3" fontId="1" fillId="42" borderId="38" xfId="0" applyNumberFormat="1" applyFont="1" applyFill="1" applyBorder="1" applyAlignment="1">
      <alignment horizontal="right" vertical="center" wrapText="1"/>
    </xf>
    <xf numFmtId="3" fontId="2" fillId="10" borderId="36" xfId="89" applyNumberFormat="1" applyFont="1" applyFill="1" applyBorder="1" applyAlignment="1">
      <alignment horizontal="right" vertical="center"/>
      <protection/>
    </xf>
    <xf numFmtId="3" fontId="2" fillId="10" borderId="60" xfId="89" applyNumberFormat="1" applyFont="1" applyFill="1" applyBorder="1" applyAlignment="1">
      <alignment horizontal="right" vertical="center"/>
      <protection/>
    </xf>
    <xf numFmtId="3" fontId="2" fillId="10" borderId="22" xfId="89" applyNumberFormat="1" applyFont="1" applyFill="1" applyBorder="1" applyAlignment="1">
      <alignment horizontal="right" vertical="center"/>
      <protection/>
    </xf>
    <xf numFmtId="3" fontId="1" fillId="42" borderId="43" xfId="0" applyNumberFormat="1" applyFont="1" applyFill="1" applyBorder="1" applyAlignment="1">
      <alignment horizontal="right" vertical="center" wrapText="1"/>
    </xf>
    <xf numFmtId="3" fontId="1" fillId="42" borderId="40" xfId="0" applyNumberFormat="1" applyFont="1" applyFill="1" applyBorder="1" applyAlignment="1">
      <alignment horizontal="right" vertical="center" wrapText="1"/>
    </xf>
    <xf numFmtId="3" fontId="2" fillId="10" borderId="67" xfId="89" applyNumberFormat="1" applyFont="1" applyFill="1" applyBorder="1" applyAlignment="1">
      <alignment horizontal="right" vertical="center"/>
      <protection/>
    </xf>
    <xf numFmtId="3" fontId="2" fillId="10" borderId="66" xfId="89" applyNumberFormat="1" applyFont="1" applyFill="1" applyBorder="1" applyAlignment="1">
      <alignment horizontal="right" vertical="center"/>
      <protection/>
    </xf>
    <xf numFmtId="3" fontId="2" fillId="10" borderId="68" xfId="89" applyNumberFormat="1" applyFont="1" applyFill="1" applyBorder="1" applyAlignment="1">
      <alignment horizontal="right" vertical="center"/>
      <protection/>
    </xf>
    <xf numFmtId="3" fontId="2" fillId="10" borderId="26" xfId="89" applyNumberFormat="1" applyFont="1" applyFill="1" applyBorder="1" applyAlignment="1">
      <alignment horizontal="right" vertical="center"/>
      <protection/>
    </xf>
    <xf numFmtId="3" fontId="2" fillId="10" borderId="34" xfId="89" applyNumberFormat="1" applyFont="1" applyFill="1" applyBorder="1" applyAlignment="1">
      <alignment horizontal="right" vertical="center"/>
      <protection/>
    </xf>
    <xf numFmtId="49" fontId="2" fillId="0" borderId="46" xfId="89" applyNumberFormat="1" applyFont="1" applyBorder="1" applyAlignment="1">
      <alignment horizontal="center" vertical="center"/>
      <protection/>
    </xf>
    <xf numFmtId="3" fontId="2" fillId="10" borderId="38" xfId="89" applyNumberFormat="1" applyFont="1" applyFill="1" applyBorder="1" applyAlignment="1">
      <alignment horizontal="right" vertical="center"/>
      <protection/>
    </xf>
    <xf numFmtId="3" fontId="2" fillId="10" borderId="36" xfId="89" applyNumberFormat="1" applyFont="1" applyFill="1" applyBorder="1" applyAlignment="1">
      <alignment horizontal="right" vertical="center" wrapText="1"/>
      <protection/>
    </xf>
    <xf numFmtId="3" fontId="2" fillId="10" borderId="38" xfId="89" applyNumberFormat="1" applyFont="1" applyFill="1" applyBorder="1" applyAlignment="1">
      <alignment horizontal="right" vertical="center" wrapText="1" indent="1"/>
      <protection/>
    </xf>
    <xf numFmtId="3" fontId="2" fillId="10" borderId="43" xfId="89" applyNumberFormat="1" applyFont="1" applyFill="1" applyBorder="1" applyAlignment="1">
      <alignment horizontal="right" vertical="center" wrapText="1" indent="1"/>
      <protection/>
    </xf>
    <xf numFmtId="3" fontId="2" fillId="10" borderId="38" xfId="94" applyNumberFormat="1" applyFont="1" applyFill="1" applyBorder="1" applyAlignment="1">
      <alignment horizontal="right" vertical="center" wrapText="1" indent="1"/>
      <protection/>
    </xf>
    <xf numFmtId="3" fontId="2" fillId="10" borderId="28" xfId="94" applyNumberFormat="1" applyFont="1" applyFill="1" applyBorder="1" applyAlignment="1">
      <alignment horizontal="right" vertical="center" wrapText="1" indent="1"/>
      <protection/>
    </xf>
    <xf numFmtId="3" fontId="2" fillId="10" borderId="46" xfId="94" applyNumberFormat="1" applyFont="1" applyFill="1" applyBorder="1" applyAlignment="1">
      <alignment horizontal="right" vertical="center" wrapText="1" indent="1"/>
      <protection/>
    </xf>
    <xf numFmtId="3" fontId="2" fillId="10" borderId="29" xfId="94" applyNumberFormat="1" applyFont="1" applyFill="1" applyBorder="1" applyAlignment="1">
      <alignment horizontal="right" vertical="center" wrapText="1" indent="1"/>
      <protection/>
    </xf>
    <xf numFmtId="3" fontId="2" fillId="10" borderId="44" xfId="94" applyNumberFormat="1" applyFont="1" applyFill="1" applyBorder="1" applyAlignment="1">
      <alignment horizontal="right" vertical="center" wrapText="1" indent="1"/>
      <protection/>
    </xf>
    <xf numFmtId="4" fontId="2" fillId="0" borderId="0" xfId="93" applyNumberFormat="1" applyFont="1" applyAlignment="1">
      <alignment vertical="center" wrapText="1"/>
      <protection/>
    </xf>
    <xf numFmtId="172" fontId="1" fillId="65" borderId="26" xfId="0" applyNumberFormat="1" applyFont="1" applyFill="1" applyBorder="1" applyAlignment="1">
      <alignment vertical="center" wrapText="1"/>
    </xf>
    <xf numFmtId="172" fontId="2" fillId="10" borderId="26" xfId="0" applyNumberFormat="1" applyFont="1" applyFill="1" applyBorder="1" applyAlignment="1">
      <alignment vertical="center"/>
    </xf>
    <xf numFmtId="172" fontId="2" fillId="10" borderId="22" xfId="89" applyNumberFormat="1" applyFont="1" applyFill="1" applyBorder="1" applyAlignment="1">
      <alignment vertical="center" wrapText="1"/>
      <protection/>
    </xf>
    <xf numFmtId="172" fontId="1" fillId="65" borderId="27" xfId="0" applyNumberFormat="1" applyFont="1" applyFill="1" applyBorder="1" applyAlignment="1">
      <alignment vertical="center" wrapText="1"/>
    </xf>
    <xf numFmtId="172" fontId="2" fillId="66" borderId="26" xfId="0" applyNumberFormat="1" applyFont="1" applyFill="1" applyBorder="1" applyAlignment="1">
      <alignment vertical="center"/>
    </xf>
    <xf numFmtId="172" fontId="2" fillId="66" borderId="22" xfId="0" applyNumberFormat="1" applyFont="1" applyFill="1" applyBorder="1" applyAlignment="1">
      <alignment vertical="center" wrapText="1"/>
    </xf>
    <xf numFmtId="172" fontId="2" fillId="10" borderId="26" xfId="89" applyNumberFormat="1" applyFont="1" applyFill="1" applyBorder="1" applyAlignment="1">
      <alignment vertical="center"/>
      <protection/>
    </xf>
    <xf numFmtId="172" fontId="1" fillId="10" borderId="22" xfId="89" applyNumberFormat="1" applyFont="1" applyFill="1" applyBorder="1" applyAlignment="1">
      <alignment vertical="center" wrapText="1"/>
      <protection/>
    </xf>
    <xf numFmtId="172" fontId="108" fillId="67" borderId="22" xfId="0" applyNumberFormat="1" applyFont="1" applyFill="1" applyBorder="1" applyAlignment="1">
      <alignment vertical="center" wrapText="1"/>
    </xf>
    <xf numFmtId="172" fontId="99" fillId="66" borderId="22" xfId="0" applyNumberFormat="1" applyFont="1" applyFill="1" applyBorder="1" applyAlignment="1">
      <alignment vertical="center" wrapText="1"/>
    </xf>
    <xf numFmtId="172" fontId="108" fillId="0" borderId="22" xfId="0" applyNumberFormat="1" applyFont="1" applyFill="1" applyBorder="1" applyAlignment="1">
      <alignment vertical="center" wrapText="1"/>
    </xf>
    <xf numFmtId="172" fontId="2" fillId="66" borderId="22" xfId="0" applyNumberFormat="1" applyFont="1" applyFill="1" applyBorder="1" applyAlignment="1">
      <alignment vertical="center" wrapText="1"/>
    </xf>
    <xf numFmtId="172" fontId="1" fillId="65" borderId="23" xfId="0" applyNumberFormat="1" applyFont="1" applyFill="1" applyBorder="1" applyAlignment="1">
      <alignment vertical="center" wrapText="1"/>
    </xf>
    <xf numFmtId="172" fontId="1" fillId="10" borderId="22" xfId="0" applyNumberFormat="1" applyFont="1" applyFill="1" applyBorder="1" applyAlignment="1">
      <alignment vertical="center" wrapText="1"/>
    </xf>
    <xf numFmtId="172" fontId="1" fillId="66" borderId="22" xfId="0" applyNumberFormat="1" applyFont="1" applyFill="1" applyBorder="1" applyAlignment="1">
      <alignment vertical="center" wrapText="1"/>
    </xf>
    <xf numFmtId="172" fontId="1" fillId="0" borderId="22" xfId="0" applyNumberFormat="1" applyFont="1" applyFill="1" applyBorder="1" applyAlignment="1">
      <alignment vertical="center" wrapText="1"/>
    </xf>
    <xf numFmtId="172" fontId="1" fillId="42" borderId="22" xfId="0" applyNumberFormat="1" applyFont="1" applyFill="1" applyBorder="1" applyAlignment="1">
      <alignment vertical="center" wrapText="1"/>
    </xf>
    <xf numFmtId="3" fontId="2" fillId="10" borderId="26" xfId="0" applyNumberFormat="1" applyFont="1" applyFill="1" applyBorder="1" applyAlignment="1">
      <alignment vertical="center" wrapText="1"/>
    </xf>
    <xf numFmtId="172" fontId="1" fillId="67" borderId="22" xfId="0" applyNumberFormat="1" applyFont="1" applyFill="1" applyBorder="1" applyAlignment="1">
      <alignment vertical="center" wrapText="1"/>
    </xf>
    <xf numFmtId="172" fontId="2" fillId="10" borderId="22" xfId="0" applyNumberFormat="1" applyFont="1" applyFill="1" applyBorder="1" applyAlignment="1">
      <alignment vertical="center" wrapText="1"/>
    </xf>
    <xf numFmtId="172" fontId="1" fillId="65" borderId="22" xfId="0" applyNumberFormat="1" applyFont="1" applyFill="1" applyBorder="1" applyAlignment="1">
      <alignment vertical="center" wrapText="1"/>
    </xf>
    <xf numFmtId="3" fontId="2" fillId="10" borderId="26" xfId="0" applyNumberFormat="1" applyFont="1" applyFill="1" applyBorder="1" applyAlignment="1">
      <alignment vertical="center" wrapText="1"/>
    </xf>
    <xf numFmtId="0" fontId="2" fillId="0" borderId="0" xfId="0" applyFont="1" applyAlignment="1">
      <alignment horizontal="left"/>
    </xf>
    <xf numFmtId="0" fontId="2" fillId="0" borderId="0" xfId="93" applyFont="1" applyAlignment="1">
      <alignment horizontal="left" vertical="center" wrapText="1"/>
      <protection/>
    </xf>
    <xf numFmtId="3" fontId="2" fillId="63" borderId="22" xfId="0" applyNumberFormat="1" applyFont="1" applyFill="1" applyBorder="1" applyAlignment="1">
      <alignment horizontal="right" vertical="center" wrapText="1" indent="1"/>
    </xf>
    <xf numFmtId="3" fontId="20" fillId="0" borderId="0" xfId="0" applyNumberFormat="1" applyFont="1" applyFill="1" applyBorder="1" applyAlignment="1">
      <alignment vertical="center"/>
    </xf>
    <xf numFmtId="0" fontId="0" fillId="0" borderId="0" xfId="0" applyFont="1" applyAlignment="1">
      <alignment/>
    </xf>
    <xf numFmtId="0" fontId="99" fillId="64" borderId="24" xfId="88" applyFont="1" applyFill="1" applyBorder="1" applyAlignment="1">
      <alignment horizontal="center" vertical="center"/>
      <protection/>
    </xf>
    <xf numFmtId="49" fontId="2" fillId="0" borderId="22" xfId="86" applyNumberFormat="1" applyFont="1" applyFill="1" applyBorder="1" applyAlignment="1">
      <alignment horizontal="left" vertical="center" wrapText="1" indent="1"/>
      <protection/>
    </xf>
    <xf numFmtId="49" fontId="2" fillId="19" borderId="22" xfId="86" applyNumberFormat="1" applyFont="1" applyFill="1" applyBorder="1" applyAlignment="1">
      <alignment horizontal="left" vertical="center" wrapText="1" indent="1"/>
      <protection/>
    </xf>
    <xf numFmtId="189" fontId="1" fillId="42" borderId="22" xfId="0" applyNumberFormat="1" applyFont="1" applyFill="1" applyBorder="1" applyAlignment="1">
      <alignment horizontal="right" vertical="center" wrapText="1" indent="1"/>
    </xf>
    <xf numFmtId="189" fontId="1" fillId="64" borderId="23" xfId="0" applyNumberFormat="1" applyFont="1" applyFill="1" applyBorder="1" applyAlignment="1">
      <alignment horizontal="right" vertical="center" wrapText="1" indent="1"/>
    </xf>
    <xf numFmtId="189" fontId="1" fillId="42" borderId="23" xfId="0" applyNumberFormat="1" applyFont="1" applyFill="1" applyBorder="1" applyAlignment="1">
      <alignment horizontal="right" vertical="center" wrapText="1" indent="1"/>
    </xf>
    <xf numFmtId="189" fontId="2" fillId="10" borderId="22" xfId="0" applyNumberFormat="1" applyFont="1" applyFill="1" applyBorder="1" applyAlignment="1">
      <alignment horizontal="right" vertical="center" wrapText="1" indent="1"/>
    </xf>
    <xf numFmtId="189" fontId="2" fillId="0" borderId="22" xfId="0" applyNumberFormat="1" applyFont="1" applyFill="1" applyBorder="1" applyAlignment="1">
      <alignment horizontal="center" vertical="center" wrapText="1"/>
    </xf>
    <xf numFmtId="189" fontId="2" fillId="10" borderId="29" xfId="0" applyNumberFormat="1" applyFont="1" applyFill="1" applyBorder="1" applyAlignment="1">
      <alignment horizontal="right" vertical="center" wrapText="1" indent="1"/>
    </xf>
    <xf numFmtId="189" fontId="2" fillId="42" borderId="22" xfId="0" applyNumberFormat="1" applyFont="1" applyFill="1" applyBorder="1" applyAlignment="1">
      <alignment horizontal="right" vertical="center" wrapText="1" indent="1"/>
    </xf>
    <xf numFmtId="189" fontId="2" fillId="0" borderId="26" xfId="0" applyNumberFormat="1" applyFont="1" applyFill="1" applyBorder="1" applyAlignment="1">
      <alignment horizontal="center" vertical="center" wrapText="1"/>
    </xf>
    <xf numFmtId="3" fontId="2" fillId="0" borderId="0" xfId="0" applyNumberFormat="1" applyFont="1" applyAlignment="1">
      <alignment/>
    </xf>
    <xf numFmtId="3" fontId="99" fillId="0" borderId="0" xfId="88" applyNumberFormat="1">
      <alignment/>
      <protection/>
    </xf>
    <xf numFmtId="3" fontId="25" fillId="0" borderId="0" xfId="0" applyNumberFormat="1" applyFont="1" applyBorder="1" applyAlignment="1">
      <alignment horizontal="left" vertical="center"/>
    </xf>
    <xf numFmtId="0" fontId="20" fillId="0" borderId="0" xfId="0" applyFont="1" applyFill="1" applyBorder="1" applyAlignment="1">
      <alignment vertical="center" wrapText="1"/>
    </xf>
    <xf numFmtId="3" fontId="122" fillId="64" borderId="0" xfId="0" applyNumberFormat="1" applyFont="1" applyFill="1" applyBorder="1" applyAlignment="1">
      <alignment vertical="center"/>
    </xf>
    <xf numFmtId="3" fontId="109" fillId="64" borderId="0" xfId="96" applyNumberFormat="1" applyFont="1" applyFill="1" applyBorder="1" applyAlignment="1">
      <alignment vertical="center" wrapText="1"/>
      <protection/>
    </xf>
    <xf numFmtId="3" fontId="2" fillId="64" borderId="0" xfId="96" applyNumberFormat="1" applyFont="1" applyFill="1" applyBorder="1" applyAlignment="1">
      <alignment horizontal="right" vertical="center" wrapText="1"/>
      <protection/>
    </xf>
    <xf numFmtId="49" fontId="109" fillId="0" borderId="0" xfId="0" applyNumberFormat="1" applyFont="1" applyBorder="1" applyAlignment="1">
      <alignment horizontal="center" vertical="center" wrapText="1"/>
    </xf>
    <xf numFmtId="1" fontId="2" fillId="68" borderId="27" xfId="0" applyNumberFormat="1" applyFont="1" applyFill="1" applyBorder="1" applyAlignment="1">
      <alignment horizontal="right" vertical="center" wrapText="1" indent="1"/>
    </xf>
    <xf numFmtId="1" fontId="2" fillId="68" borderId="26" xfId="0" applyNumberFormat="1" applyFont="1" applyFill="1" applyBorder="1" applyAlignment="1">
      <alignment horizontal="right" vertical="center" wrapText="1" indent="1"/>
    </xf>
    <xf numFmtId="0" fontId="4" fillId="0" borderId="58" xfId="73" applyBorder="1" applyAlignment="1" applyProtection="1">
      <alignment wrapText="1"/>
      <protection/>
    </xf>
    <xf numFmtId="0" fontId="2" fillId="0" borderId="58" xfId="0" applyFont="1" applyBorder="1" applyAlignment="1">
      <alignment wrapText="1"/>
    </xf>
    <xf numFmtId="0" fontId="2" fillId="0" borderId="36" xfId="0" applyFont="1" applyBorder="1" applyAlignment="1">
      <alignment wrapText="1"/>
    </xf>
    <xf numFmtId="0" fontId="2" fillId="0" borderId="0" xfId="0" applyFont="1" applyBorder="1" applyAlignment="1">
      <alignment horizontal="left" wrapText="1"/>
    </xf>
    <xf numFmtId="0" fontId="2" fillId="0" borderId="55" xfId="0" applyFont="1" applyBorder="1" applyAlignment="1">
      <alignment horizontal="left" wrapText="1"/>
    </xf>
    <xf numFmtId="0" fontId="2" fillId="0" borderId="58" xfId="0" applyFont="1" applyBorder="1" applyAlignment="1">
      <alignment horizontal="left" wrapText="1"/>
    </xf>
    <xf numFmtId="0" fontId="2" fillId="0" borderId="36" xfId="0" applyFont="1" applyBorder="1" applyAlignment="1">
      <alignment horizontal="left" wrapText="1"/>
    </xf>
    <xf numFmtId="0" fontId="2" fillId="0" borderId="24" xfId="73" applyFont="1" applyBorder="1" applyAlignment="1" applyProtection="1">
      <alignment horizontal="left" vertical="center" indent="1"/>
      <protection/>
    </xf>
    <xf numFmtId="0" fontId="2" fillId="0" borderId="29" xfId="73" applyFont="1" applyBorder="1" applyAlignment="1" applyProtection="1">
      <alignment horizontal="left" vertical="center" indent="1"/>
      <protection/>
    </xf>
    <xf numFmtId="0" fontId="3" fillId="7" borderId="69" xfId="0" applyFont="1" applyFill="1" applyBorder="1" applyAlignment="1">
      <alignment horizontal="center" vertical="center" wrapText="1"/>
    </xf>
    <xf numFmtId="0" fontId="68" fillId="7" borderId="70" xfId="0" applyFont="1" applyFill="1" applyBorder="1" applyAlignment="1">
      <alignment horizontal="center" vertical="center" wrapText="1"/>
    </xf>
    <xf numFmtId="0" fontId="68" fillId="7" borderId="7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32" xfId="0" applyFont="1" applyBorder="1" applyAlignment="1">
      <alignment horizontal="center" vertical="center" wrapText="1"/>
    </xf>
    <xf numFmtId="0" fontId="63" fillId="0" borderId="34" xfId="0" applyFont="1" applyBorder="1" applyAlignment="1">
      <alignment/>
    </xf>
    <xf numFmtId="0" fontId="63" fillId="0" borderId="33" xfId="0" applyFont="1" applyBorder="1" applyAlignment="1">
      <alignment/>
    </xf>
    <xf numFmtId="0" fontId="1" fillId="0" borderId="72" xfId="0" applyFont="1" applyBorder="1" applyAlignment="1">
      <alignment horizontal="left" vertical="center" wrapText="1"/>
    </xf>
    <xf numFmtId="0" fontId="1" fillId="0" borderId="58" xfId="0" applyFont="1" applyBorder="1" applyAlignment="1">
      <alignment horizontal="left" vertical="center" wrapText="1"/>
    </xf>
    <xf numFmtId="0" fontId="1" fillId="0" borderId="60" xfId="0" applyFont="1" applyBorder="1" applyAlignment="1">
      <alignment horizontal="left" vertical="center" wrapText="1"/>
    </xf>
    <xf numFmtId="0" fontId="2" fillId="0" borderId="70" xfId="0" applyFont="1" applyBorder="1" applyAlignment="1">
      <alignment horizontal="center" vertical="center" wrapText="1"/>
    </xf>
    <xf numFmtId="0" fontId="2" fillId="0" borderId="0" xfId="0" applyFont="1" applyAlignment="1">
      <alignment horizontal="left" vertical="center"/>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24"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1" fillId="0" borderId="24" xfId="0" applyFont="1" applyBorder="1" applyAlignment="1">
      <alignment horizontal="center" vertical="center" wrapText="1"/>
    </xf>
    <xf numFmtId="49" fontId="1" fillId="0" borderId="22" xfId="0" applyNumberFormat="1" applyFont="1" applyBorder="1" applyAlignment="1">
      <alignment horizontal="left" vertical="center" wrapText="1" indent="1"/>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3" fillId="0" borderId="60" xfId="0" applyFont="1" applyBorder="1" applyAlignment="1">
      <alignment horizontal="center" vertical="center"/>
    </xf>
    <xf numFmtId="49" fontId="2" fillId="0" borderId="44" xfId="0" applyNumberFormat="1" applyFont="1" applyBorder="1" applyAlignment="1">
      <alignment horizontal="left" wrapText="1"/>
    </xf>
    <xf numFmtId="49" fontId="2" fillId="0" borderId="52" xfId="0" applyNumberFormat="1" applyFont="1" applyBorder="1" applyAlignment="1">
      <alignment horizontal="left" wrapText="1"/>
    </xf>
    <xf numFmtId="49" fontId="2" fillId="0" borderId="53" xfId="0" applyNumberFormat="1" applyFont="1" applyBorder="1" applyAlignment="1">
      <alignment horizontal="left" wrapText="1"/>
    </xf>
    <xf numFmtId="49" fontId="2" fillId="0" borderId="46" xfId="0" applyNumberFormat="1" applyFont="1" applyBorder="1" applyAlignment="1">
      <alignment horizontal="left" wrapText="1"/>
    </xf>
    <xf numFmtId="49" fontId="2" fillId="0" borderId="56" xfId="0" applyNumberFormat="1" applyFont="1" applyBorder="1" applyAlignment="1">
      <alignment horizontal="left" wrapText="1"/>
    </xf>
    <xf numFmtId="49" fontId="2" fillId="0" borderId="41" xfId="0" applyNumberFormat="1" applyFont="1" applyBorder="1" applyAlignment="1">
      <alignment horizontal="left"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2" fillId="0" borderId="29" xfId="0" applyNumberFormat="1" applyFont="1" applyBorder="1" applyAlignment="1">
      <alignment horizontal="left" vertical="center" wrapText="1"/>
    </xf>
    <xf numFmtId="49" fontId="2" fillId="0" borderId="58"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1" fillId="0" borderId="76" xfId="0" applyFont="1" applyBorder="1" applyAlignment="1">
      <alignment horizontal="left" vertical="center" wrapText="1"/>
    </xf>
    <xf numFmtId="0" fontId="1" fillId="0" borderId="77" xfId="0" applyFont="1" applyBorder="1" applyAlignment="1">
      <alignment horizontal="left" vertical="center" wrapText="1"/>
    </xf>
    <xf numFmtId="0" fontId="1" fillId="0" borderId="78" xfId="0" applyFont="1" applyBorder="1" applyAlignment="1">
      <alignment horizontal="left" vertical="center" wrapText="1"/>
    </xf>
    <xf numFmtId="49" fontId="1" fillId="0" borderId="28" xfId="0" applyNumberFormat="1" applyFont="1" applyBorder="1" applyAlignment="1">
      <alignment horizontal="center" vertical="center" wrapText="1"/>
    </xf>
    <xf numFmtId="49" fontId="1" fillId="0" borderId="38" xfId="0" applyNumberFormat="1" applyFont="1" applyBorder="1" applyAlignment="1">
      <alignment horizontal="center" vertical="center" wrapText="1"/>
    </xf>
    <xf numFmtId="0" fontId="1" fillId="0" borderId="22" xfId="0" applyFont="1" applyBorder="1" applyAlignment="1">
      <alignment horizontal="center" vertical="center" wrapText="1"/>
    </xf>
    <xf numFmtId="49" fontId="1" fillId="0" borderId="22" xfId="0" applyNumberFormat="1" applyFont="1" applyBorder="1" applyAlignment="1">
      <alignment horizontal="center" vertical="center" wrapText="1"/>
    </xf>
    <xf numFmtId="0" fontId="1" fillId="0" borderId="24" xfId="0" applyFont="1" applyBorder="1" applyAlignment="1">
      <alignment horizontal="center" vertical="center" textRotation="90" wrapText="1"/>
    </xf>
    <xf numFmtId="0" fontId="1" fillId="0" borderId="23" xfId="0" applyFont="1" applyBorder="1" applyAlignment="1">
      <alignment horizontal="center" vertical="center" wrapText="1"/>
    </xf>
    <xf numFmtId="49" fontId="2" fillId="0" borderId="29" xfId="0" applyNumberFormat="1" applyFont="1" applyBorder="1" applyAlignment="1">
      <alignment horizontal="left" wrapText="1"/>
    </xf>
    <xf numFmtId="49" fontId="2" fillId="0" borderId="58" xfId="0" applyNumberFormat="1" applyFont="1" applyBorder="1" applyAlignment="1">
      <alignment horizontal="left" wrapText="1"/>
    </xf>
    <xf numFmtId="49" fontId="2" fillId="0" borderId="36" xfId="0" applyNumberFormat="1" applyFont="1" applyBorder="1" applyAlignment="1">
      <alignment horizontal="left" wrapText="1"/>
    </xf>
    <xf numFmtId="0" fontId="1" fillId="62" borderId="22" xfId="0" applyFont="1" applyFill="1" applyBorder="1" applyAlignment="1">
      <alignment horizontal="center" vertical="center" wrapText="1"/>
    </xf>
    <xf numFmtId="0" fontId="116" fillId="0" borderId="0" xfId="0" applyFont="1" applyAlignment="1">
      <alignment horizontal="lef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108" fillId="0" borderId="79" xfId="88" applyFont="1" applyBorder="1" applyAlignment="1">
      <alignment horizontal="left" vertical="center" wrapText="1" indent="1"/>
      <protection/>
    </xf>
    <xf numFmtId="0" fontId="108" fillId="0" borderId="80" xfId="88" applyFont="1" applyBorder="1" applyAlignment="1">
      <alignment horizontal="left" vertical="center" wrapText="1" indent="1"/>
      <protection/>
    </xf>
    <xf numFmtId="0" fontId="108" fillId="0" borderId="81" xfId="88" applyFont="1" applyBorder="1" applyAlignment="1">
      <alignment horizontal="left" vertical="center" wrapText="1" indent="1"/>
      <protection/>
    </xf>
    <xf numFmtId="0" fontId="108" fillId="0" borderId="0" xfId="88" applyFont="1" applyBorder="1" applyAlignment="1">
      <alignment horizontal="center" vertical="center"/>
      <protection/>
    </xf>
    <xf numFmtId="0" fontId="108" fillId="0" borderId="32" xfId="88" applyFont="1" applyBorder="1" applyAlignment="1">
      <alignment horizontal="center" vertical="center" wrapText="1"/>
      <protection/>
    </xf>
    <xf numFmtId="0" fontId="108" fillId="0" borderId="24" xfId="88" applyFont="1" applyBorder="1" applyAlignment="1">
      <alignment horizontal="center" vertical="center" wrapText="1"/>
      <protection/>
    </xf>
    <xf numFmtId="0" fontId="108" fillId="0" borderId="25" xfId="88" applyFont="1" applyBorder="1" applyAlignment="1">
      <alignment horizontal="center" vertical="center" wrapText="1"/>
      <protection/>
    </xf>
    <xf numFmtId="0" fontId="108" fillId="0" borderId="74" xfId="88" applyFont="1" applyBorder="1" applyAlignment="1">
      <alignment horizontal="center" vertical="center"/>
      <protection/>
    </xf>
    <xf numFmtId="0" fontId="108" fillId="0" borderId="82" xfId="88" applyFont="1" applyBorder="1" applyAlignment="1">
      <alignment horizontal="center" vertical="center"/>
      <protection/>
    </xf>
    <xf numFmtId="0" fontId="108" fillId="0" borderId="64" xfId="88" applyFont="1" applyBorder="1" applyAlignment="1">
      <alignment horizontal="center" vertical="center"/>
      <protection/>
    </xf>
    <xf numFmtId="0" fontId="1" fillId="0" borderId="83" xfId="88" applyFont="1" applyBorder="1" applyAlignment="1">
      <alignment horizontal="center" vertical="center" wrapText="1"/>
      <protection/>
    </xf>
    <xf numFmtId="0" fontId="1" fillId="0" borderId="77" xfId="88" applyFont="1" applyBorder="1" applyAlignment="1">
      <alignment horizontal="center" vertical="center" wrapText="1"/>
      <protection/>
    </xf>
    <xf numFmtId="0" fontId="108" fillId="0" borderId="29" xfId="88" applyFont="1" applyBorder="1" applyAlignment="1">
      <alignment horizontal="center" vertical="center"/>
      <protection/>
    </xf>
    <xf numFmtId="0" fontId="108" fillId="0" borderId="36" xfId="88" applyFont="1" applyBorder="1" applyAlignment="1">
      <alignment horizontal="center" vertical="center"/>
      <protection/>
    </xf>
    <xf numFmtId="0" fontId="1" fillId="69" borderId="74" xfId="88" applyFont="1" applyFill="1" applyBorder="1" applyAlignment="1">
      <alignment horizontal="center" vertical="center" wrapText="1"/>
      <protection/>
    </xf>
    <xf numFmtId="0" fontId="1" fillId="69" borderId="82" xfId="88" applyFont="1" applyFill="1" applyBorder="1" applyAlignment="1">
      <alignment horizontal="center" vertical="center" wrapText="1"/>
      <protection/>
    </xf>
    <xf numFmtId="0" fontId="1" fillId="69" borderId="64" xfId="88" applyFont="1" applyFill="1" applyBorder="1" applyAlignment="1">
      <alignment horizontal="center" vertical="center" wrapText="1"/>
      <protection/>
    </xf>
    <xf numFmtId="0" fontId="2" fillId="0" borderId="0" xfId="0" applyFont="1" applyAlignment="1">
      <alignment vertical="center"/>
    </xf>
    <xf numFmtId="0" fontId="108" fillId="0" borderId="75" xfId="88" applyFont="1" applyBorder="1" applyAlignment="1">
      <alignment horizontal="center" vertical="center" wrapText="1"/>
      <protection/>
    </xf>
    <xf numFmtId="0" fontId="108" fillId="0" borderId="84" xfId="88" applyFont="1" applyBorder="1" applyAlignment="1">
      <alignment horizontal="center" vertical="center" wrapText="1"/>
      <protection/>
    </xf>
    <xf numFmtId="0" fontId="108" fillId="0" borderId="57" xfId="88" applyFont="1" applyBorder="1" applyAlignment="1">
      <alignment horizontal="center" vertical="center" wrapText="1"/>
      <protection/>
    </xf>
    <xf numFmtId="0" fontId="2" fillId="0" borderId="0" xfId="0" applyFont="1" applyAlignment="1">
      <alignment horizontal="center" vertical="center" wrapText="1"/>
    </xf>
    <xf numFmtId="0" fontId="20" fillId="0" borderId="44" xfId="0" applyFont="1" applyBorder="1" applyAlignment="1">
      <alignment horizontal="left" vertical="center"/>
    </xf>
    <xf numFmtId="0" fontId="20" fillId="0" borderId="52" xfId="0" applyFont="1" applyBorder="1" applyAlignment="1">
      <alignment horizontal="left" vertical="center"/>
    </xf>
    <xf numFmtId="0" fontId="20" fillId="0" borderId="53" xfId="0" applyFont="1" applyBorder="1" applyAlignment="1">
      <alignment horizontal="left" vertical="center"/>
    </xf>
    <xf numFmtId="0" fontId="20" fillId="0" borderId="46" xfId="0" applyFont="1" applyBorder="1" applyAlignment="1">
      <alignment horizontal="left" vertical="center"/>
    </xf>
    <xf numFmtId="0" fontId="20" fillId="0" borderId="56" xfId="0" applyFont="1" applyBorder="1" applyAlignment="1">
      <alignment horizontal="left" vertical="center"/>
    </xf>
    <xf numFmtId="0" fontId="20" fillId="0" borderId="41" xfId="0" applyFont="1" applyBorder="1" applyAlignment="1">
      <alignment horizontal="left" vertical="center"/>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60" xfId="0"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0" fillId="0" borderId="46" xfId="0" applyFont="1" applyBorder="1" applyAlignment="1">
      <alignment horizontal="left" vertical="center" wrapText="1"/>
    </xf>
    <xf numFmtId="0" fontId="20" fillId="0" borderId="56" xfId="0" applyFont="1" applyBorder="1" applyAlignment="1">
      <alignment horizontal="left" vertical="center" wrapText="1"/>
    </xf>
    <xf numFmtId="0" fontId="20" fillId="0" borderId="41" xfId="0" applyFont="1" applyBorder="1" applyAlignment="1">
      <alignment horizontal="lef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42" xfId="0" applyFont="1" applyBorder="1" applyAlignment="1">
      <alignment horizontal="center" vertical="center" wrapText="1"/>
    </xf>
    <xf numFmtId="0" fontId="3" fillId="0" borderId="73" xfId="86" applyFont="1" applyBorder="1" applyAlignment="1">
      <alignment horizontal="center" vertical="center" wrapText="1"/>
      <protection/>
    </xf>
    <xf numFmtId="0" fontId="3" fillId="0" borderId="74" xfId="86" applyFont="1" applyBorder="1" applyAlignment="1">
      <alignment horizontal="center" vertical="center"/>
      <protection/>
    </xf>
    <xf numFmtId="0" fontId="3" fillId="0" borderId="75" xfId="86" applyFont="1" applyBorder="1" applyAlignment="1">
      <alignment horizontal="center" vertical="center"/>
      <protection/>
    </xf>
    <xf numFmtId="0" fontId="1" fillId="0" borderId="32" xfId="86" applyFont="1" applyBorder="1" applyAlignment="1">
      <alignment horizontal="left" vertical="center" wrapText="1"/>
      <protection/>
    </xf>
    <xf numFmtId="0" fontId="1" fillId="0" borderId="34" xfId="86" applyFont="1" applyBorder="1" applyAlignment="1">
      <alignment horizontal="left" vertical="center" wrapText="1"/>
      <protection/>
    </xf>
    <xf numFmtId="0" fontId="1" fillId="0" borderId="33" xfId="86" applyFont="1" applyBorder="1" applyAlignment="1">
      <alignment horizontal="left" vertical="center" wrapText="1"/>
      <protection/>
    </xf>
    <xf numFmtId="0" fontId="20" fillId="0" borderId="44" xfId="86" applyFont="1" applyBorder="1" applyAlignment="1">
      <alignment horizontal="left" vertical="center"/>
      <protection/>
    </xf>
    <xf numFmtId="0" fontId="20" fillId="0" borderId="52" xfId="86" applyFont="1" applyBorder="1" applyAlignment="1">
      <alignment horizontal="left" vertical="center"/>
      <protection/>
    </xf>
    <xf numFmtId="0" fontId="20" fillId="0" borderId="53" xfId="86" applyFont="1" applyBorder="1" applyAlignment="1">
      <alignment horizontal="left" vertical="center"/>
      <protection/>
    </xf>
    <xf numFmtId="0" fontId="20" fillId="62" borderId="54" xfId="86" applyFont="1" applyFill="1" applyBorder="1" applyAlignment="1">
      <alignment horizontal="left" vertical="center"/>
      <protection/>
    </xf>
    <xf numFmtId="0" fontId="20" fillId="62" borderId="0" xfId="86" applyFont="1" applyFill="1" applyBorder="1" applyAlignment="1">
      <alignment horizontal="left" vertical="center"/>
      <protection/>
    </xf>
    <xf numFmtId="0" fontId="20" fillId="62" borderId="55" xfId="86" applyFont="1" applyFill="1" applyBorder="1" applyAlignment="1">
      <alignment horizontal="left" vertical="center"/>
      <protection/>
    </xf>
    <xf numFmtId="0" fontId="20" fillId="0" borderId="54" xfId="86" applyFont="1" applyBorder="1" applyAlignment="1">
      <alignment horizontal="left" vertical="center"/>
      <protection/>
    </xf>
    <xf numFmtId="0" fontId="20" fillId="0" borderId="0" xfId="86" applyFont="1" applyBorder="1" applyAlignment="1">
      <alignment horizontal="left" vertical="center"/>
      <protection/>
    </xf>
    <xf numFmtId="0" fontId="20" fillId="0" borderId="55" xfId="86" applyFont="1" applyBorder="1" applyAlignment="1">
      <alignment horizontal="left" vertical="center"/>
      <protection/>
    </xf>
    <xf numFmtId="0" fontId="20" fillId="0" borderId="46" xfId="86" applyFont="1" applyBorder="1" applyAlignment="1">
      <alignment horizontal="left" vertical="center"/>
      <protection/>
    </xf>
    <xf numFmtId="0" fontId="20" fillId="0" borderId="56" xfId="86" applyFont="1" applyBorder="1" applyAlignment="1">
      <alignment horizontal="left" vertical="center"/>
      <protection/>
    </xf>
    <xf numFmtId="0" fontId="20" fillId="0" borderId="41" xfId="86" applyFont="1" applyBorder="1" applyAlignment="1">
      <alignment horizontal="left" vertical="center"/>
      <protection/>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72" xfId="0" applyFont="1" applyBorder="1" applyAlignment="1">
      <alignment horizontal="left" vertical="center" wrapText="1" indent="1"/>
    </xf>
    <xf numFmtId="0" fontId="1" fillId="0" borderId="58" xfId="0" applyFont="1" applyBorder="1" applyAlignment="1">
      <alignment horizontal="left" vertical="center" wrapText="1" indent="1"/>
    </xf>
    <xf numFmtId="0" fontId="1" fillId="0" borderId="60" xfId="0" applyFont="1" applyBorder="1" applyAlignment="1">
      <alignment horizontal="left" vertical="center" wrapText="1" indent="1"/>
    </xf>
    <xf numFmtId="49" fontId="1" fillId="0" borderId="34" xfId="0" applyNumberFormat="1" applyFont="1" applyBorder="1" applyAlignment="1">
      <alignment horizontal="center" vertical="center" wrapText="1"/>
    </xf>
    <xf numFmtId="49" fontId="1" fillId="62" borderId="33" xfId="0" applyNumberFormat="1" applyFont="1" applyFill="1" applyBorder="1" applyAlignment="1">
      <alignment horizontal="center" vertical="center" wrapText="1"/>
    </xf>
    <xf numFmtId="49" fontId="1" fillId="62" borderId="23" xfId="0" applyNumberFormat="1"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61" xfId="0" applyFont="1" applyBorder="1" applyAlignment="1">
      <alignment horizontal="left" vertical="center" wrapText="1"/>
    </xf>
    <xf numFmtId="49" fontId="1" fillId="62" borderId="34" xfId="0" applyNumberFormat="1" applyFont="1" applyFill="1" applyBorder="1" applyAlignment="1">
      <alignment horizontal="center" vertical="center" wrapText="1"/>
    </xf>
    <xf numFmtId="49" fontId="1" fillId="62" borderId="22" xfId="0" applyNumberFormat="1" applyFont="1" applyFill="1" applyBorder="1" applyAlignment="1">
      <alignment horizontal="center" vertical="center" wrapText="1"/>
    </xf>
    <xf numFmtId="49" fontId="108" fillId="0" borderId="34" xfId="0" applyNumberFormat="1" applyFont="1" applyBorder="1" applyAlignment="1">
      <alignment horizontal="center" vertical="center" wrapText="1"/>
    </xf>
    <xf numFmtId="49" fontId="108" fillId="0" borderId="22" xfId="0" applyNumberFormat="1" applyFont="1" applyBorder="1" applyAlignment="1">
      <alignment horizontal="center" vertical="center" wrapText="1"/>
    </xf>
    <xf numFmtId="0" fontId="1" fillId="0" borderId="32" xfId="0" applyFont="1" applyBorder="1" applyAlignment="1">
      <alignment horizontal="center" vertical="center" wrapText="1"/>
    </xf>
    <xf numFmtId="0" fontId="20" fillId="0" borderId="0" xfId="0" applyFont="1" applyFill="1" applyBorder="1" applyAlignment="1">
      <alignment horizontal="left" wrapText="1"/>
    </xf>
    <xf numFmtId="3" fontId="55" fillId="0" borderId="0" xfId="96" applyNumberFormat="1" applyFont="1" applyBorder="1" applyAlignment="1">
      <alignment vertical="center" wrapText="1"/>
      <protection/>
    </xf>
    <xf numFmtId="0" fontId="123" fillId="0" borderId="76" xfId="0" applyFont="1" applyFill="1" applyBorder="1" applyAlignment="1">
      <alignment horizontal="center" vertical="center"/>
    </xf>
    <xf numFmtId="0" fontId="123" fillId="0" borderId="77" xfId="0" applyFont="1" applyFill="1" applyBorder="1" applyAlignment="1">
      <alignment horizontal="center" vertical="center"/>
    </xf>
    <xf numFmtId="0" fontId="123" fillId="0" borderId="78" xfId="0" applyFont="1" applyFill="1" applyBorder="1" applyAlignment="1">
      <alignment horizontal="center" vertical="center"/>
    </xf>
    <xf numFmtId="0" fontId="1" fillId="0" borderId="85"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48" fillId="0" borderId="24" xfId="0"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1" fillId="0" borderId="22" xfId="0" applyFont="1" applyFill="1" applyBorder="1" applyAlignment="1">
      <alignment horizontal="center" vertical="center" wrapText="1"/>
    </xf>
    <xf numFmtId="0" fontId="108" fillId="0" borderId="22"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3" fillId="0" borderId="32" xfId="91" applyFont="1" applyBorder="1" applyAlignment="1">
      <alignment horizontal="center" vertical="center" wrapText="1"/>
      <protection/>
    </xf>
    <xf numFmtId="0" fontId="3" fillId="0" borderId="34" xfId="91" applyFont="1" applyBorder="1" applyAlignment="1">
      <alignment horizontal="center" vertical="center" wrapText="1"/>
      <protection/>
    </xf>
    <xf numFmtId="0" fontId="3" fillId="0" borderId="33" xfId="91" applyFont="1" applyBorder="1" applyAlignment="1">
      <alignment horizontal="center" vertical="center" wrapText="1"/>
      <protection/>
    </xf>
    <xf numFmtId="0" fontId="1" fillId="0" borderId="86" xfId="0" applyFont="1" applyBorder="1" applyAlignment="1">
      <alignment horizontal="left" vertical="center" wrapText="1"/>
    </xf>
    <xf numFmtId="0" fontId="1" fillId="0" borderId="52" xfId="0" applyFont="1" applyBorder="1" applyAlignment="1">
      <alignment horizontal="left" vertical="center" wrapText="1"/>
    </xf>
    <xf numFmtId="0" fontId="1" fillId="0" borderId="87" xfId="0" applyFont="1" applyBorder="1" applyAlignment="1">
      <alignment horizontal="left" vertical="center" wrapText="1"/>
    </xf>
    <xf numFmtId="0" fontId="1" fillId="0" borderId="3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24" fillId="0" borderId="52" xfId="0" applyFont="1" applyBorder="1" applyAlignment="1">
      <alignment horizontal="left" vertical="center" wrapText="1"/>
    </xf>
    <xf numFmtId="0" fontId="25" fillId="0" borderId="44" xfId="0" applyFont="1" applyBorder="1" applyAlignment="1">
      <alignment horizontal="left" vertical="center"/>
    </xf>
    <xf numFmtId="0" fontId="25" fillId="0" borderId="52" xfId="0" applyFont="1" applyBorder="1" applyAlignment="1">
      <alignment horizontal="left" vertical="center"/>
    </xf>
    <xf numFmtId="0" fontId="25" fillId="0" borderId="53" xfId="0" applyFont="1" applyBorder="1" applyAlignment="1">
      <alignment horizontal="left" vertical="center"/>
    </xf>
    <xf numFmtId="0" fontId="25" fillId="0" borderId="46" xfId="0" applyFont="1" applyBorder="1" applyAlignment="1">
      <alignment horizontal="left" vertical="center"/>
    </xf>
    <xf numFmtId="0" fontId="25" fillId="0" borderId="56" xfId="0" applyFont="1" applyBorder="1" applyAlignment="1">
      <alignment horizontal="left" vertical="center"/>
    </xf>
    <xf numFmtId="0" fontId="25" fillId="0" borderId="41" xfId="0" applyFont="1" applyBorder="1" applyAlignment="1">
      <alignment horizontal="left" vertical="center"/>
    </xf>
    <xf numFmtId="0" fontId="3" fillId="0" borderId="32" xfId="86" applyFont="1" applyBorder="1" applyAlignment="1">
      <alignment horizontal="center" vertical="center" wrapText="1"/>
      <protection/>
    </xf>
    <xf numFmtId="0" fontId="3" fillId="0" borderId="34" xfId="86" applyFont="1" applyBorder="1" applyAlignment="1">
      <alignment horizontal="center" vertical="center" wrapText="1"/>
      <protection/>
    </xf>
    <xf numFmtId="0" fontId="3" fillId="0" borderId="33" xfId="86" applyFont="1" applyBorder="1" applyAlignment="1">
      <alignment horizontal="center" vertical="center" wrapText="1"/>
      <protection/>
    </xf>
    <xf numFmtId="0" fontId="1" fillId="0" borderId="24" xfId="86" applyFont="1" applyBorder="1" applyAlignment="1">
      <alignment horizontal="left" vertical="center" wrapText="1"/>
      <protection/>
    </xf>
    <xf numFmtId="0" fontId="1" fillId="0" borderId="22" xfId="86" applyFont="1" applyBorder="1" applyAlignment="1">
      <alignment horizontal="left" vertical="center" wrapText="1"/>
      <protection/>
    </xf>
    <xf numFmtId="0" fontId="1" fillId="0" borderId="23" xfId="86" applyFont="1" applyBorder="1" applyAlignment="1">
      <alignment horizontal="left" vertical="center" wrapText="1"/>
      <protection/>
    </xf>
    <xf numFmtId="0" fontId="25" fillId="0" borderId="22" xfId="86" applyFont="1" applyBorder="1" applyAlignment="1">
      <alignment horizontal="left" vertical="center" wrapText="1"/>
      <protection/>
    </xf>
    <xf numFmtId="3" fontId="3" fillId="0" borderId="69" xfId="96" applyNumberFormat="1" applyFont="1" applyBorder="1" applyAlignment="1">
      <alignment horizontal="center" vertical="center" wrapText="1"/>
      <protection/>
    </xf>
    <xf numFmtId="3" fontId="3" fillId="0" borderId="70" xfId="96" applyNumberFormat="1" applyFont="1" applyBorder="1" applyAlignment="1">
      <alignment horizontal="center" vertical="center" wrapText="1"/>
      <protection/>
    </xf>
    <xf numFmtId="3" fontId="3" fillId="0" borderId="71" xfId="96" applyNumberFormat="1" applyFont="1" applyBorder="1" applyAlignment="1">
      <alignment horizontal="center" vertical="center" wrapText="1"/>
      <protection/>
    </xf>
    <xf numFmtId="0" fontId="1" fillId="0" borderId="85" xfId="0" applyFont="1" applyBorder="1" applyAlignment="1">
      <alignment horizontal="left" vertical="center" wrapText="1" indent="1"/>
    </xf>
    <xf numFmtId="0" fontId="1" fillId="0" borderId="56" xfId="0" applyFont="1" applyBorder="1" applyAlignment="1">
      <alignment horizontal="left" vertical="center" wrapText="1" indent="1"/>
    </xf>
    <xf numFmtId="0" fontId="1" fillId="0" borderId="62" xfId="0" applyFont="1" applyBorder="1" applyAlignment="1">
      <alignment horizontal="left" vertical="center" wrapText="1" indent="1"/>
    </xf>
    <xf numFmtId="3" fontId="25" fillId="0" borderId="0" xfId="96" applyNumberFormat="1" applyFont="1" applyBorder="1" applyAlignment="1">
      <alignment vertical="center" wrapText="1"/>
      <protection/>
    </xf>
    <xf numFmtId="3" fontId="2" fillId="0" borderId="0" xfId="96" applyNumberFormat="1" applyFont="1" applyBorder="1" applyAlignment="1">
      <alignment vertical="center" wrapText="1"/>
      <protection/>
    </xf>
    <xf numFmtId="3" fontId="1" fillId="0" borderId="24" xfId="96" applyNumberFormat="1" applyFont="1" applyBorder="1" applyAlignment="1">
      <alignment horizontal="center" vertical="center" wrapText="1"/>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3" fillId="0" borderId="79" xfId="93" applyNumberFormat="1" applyFont="1" applyBorder="1" applyAlignment="1">
      <alignment horizontal="center" vertical="center" wrapText="1"/>
      <protection/>
    </xf>
    <xf numFmtId="3" fontId="3" fillId="0" borderId="80" xfId="93" applyNumberFormat="1" applyFont="1" applyBorder="1" applyAlignment="1">
      <alignment horizontal="center" vertical="center" wrapText="1"/>
      <protection/>
    </xf>
    <xf numFmtId="3" fontId="3" fillId="0" borderId="81" xfId="93" applyNumberFormat="1" applyFont="1" applyBorder="1" applyAlignment="1">
      <alignment horizontal="center" vertical="center" wrapText="1"/>
      <protection/>
    </xf>
    <xf numFmtId="3" fontId="1" fillId="0" borderId="79" xfId="93" applyNumberFormat="1" applyFont="1" applyBorder="1" applyAlignment="1">
      <alignment horizontal="left" vertical="center" wrapText="1"/>
      <protection/>
    </xf>
    <xf numFmtId="3" fontId="1" fillId="0" borderId="80" xfId="93" applyNumberFormat="1" applyFont="1" applyBorder="1" applyAlignment="1">
      <alignment horizontal="left" vertical="center" wrapText="1"/>
      <protection/>
    </xf>
    <xf numFmtId="0" fontId="48" fillId="48" borderId="24" xfId="89" applyFont="1" applyFill="1" applyBorder="1" applyAlignment="1">
      <alignment/>
      <protection/>
    </xf>
    <xf numFmtId="0" fontId="48" fillId="48" borderId="22" xfId="89" applyFont="1" applyFill="1" applyBorder="1" applyAlignment="1">
      <alignment/>
      <protection/>
    </xf>
    <xf numFmtId="0" fontId="48" fillId="0" borderId="24" xfId="89" applyFont="1" applyBorder="1" applyAlignment="1">
      <alignment/>
      <protection/>
    </xf>
    <xf numFmtId="0" fontId="48" fillId="0" borderId="22" xfId="89" applyFont="1" applyBorder="1" applyAlignment="1">
      <alignment/>
      <protection/>
    </xf>
    <xf numFmtId="0" fontId="1" fillId="0" borderId="79" xfId="0" applyFont="1" applyBorder="1" applyAlignment="1">
      <alignment horizontal="left" wrapText="1"/>
    </xf>
    <xf numFmtId="0" fontId="1" fillId="0" borderId="80" xfId="0" applyFont="1" applyBorder="1" applyAlignment="1">
      <alignment horizontal="left" wrapText="1"/>
    </xf>
    <xf numFmtId="0" fontId="1" fillId="0" borderId="81" xfId="0" applyFont="1" applyBorder="1" applyAlignment="1">
      <alignment horizontal="left" wrapText="1"/>
    </xf>
    <xf numFmtId="0" fontId="3" fillId="0" borderId="69" xfId="0" applyNumberFormat="1" applyFont="1" applyBorder="1" applyAlignment="1">
      <alignment horizontal="center" vertical="center" wrapText="1"/>
    </xf>
    <xf numFmtId="0" fontId="3" fillId="0" borderId="70" xfId="0" applyNumberFormat="1" applyFont="1" applyBorder="1" applyAlignment="1">
      <alignment horizontal="center" vertical="center" wrapText="1"/>
    </xf>
    <xf numFmtId="0" fontId="3" fillId="0" borderId="71" xfId="0" applyNumberFormat="1" applyFont="1" applyBorder="1" applyAlignment="1">
      <alignment horizontal="center" vertical="center" wrapText="1"/>
    </xf>
    <xf numFmtId="0" fontId="48" fillId="48" borderId="39" xfId="89" applyFont="1" applyFill="1" applyBorder="1" applyAlignment="1">
      <alignment horizontal="left" vertical="center" indent="1"/>
      <protection/>
    </xf>
    <xf numFmtId="0" fontId="48" fillId="48" borderId="40" xfId="89" applyFont="1" applyFill="1" applyBorder="1" applyAlignment="1">
      <alignment horizontal="left" vertical="center" indent="1"/>
      <protection/>
    </xf>
    <xf numFmtId="0" fontId="1" fillId="63" borderId="85" xfId="89" applyFont="1" applyFill="1" applyBorder="1" applyAlignment="1" applyProtection="1">
      <alignment horizontal="left"/>
      <protection/>
    </xf>
    <xf numFmtId="0" fontId="1" fillId="63" borderId="41" xfId="89" applyFont="1" applyFill="1" applyBorder="1" applyAlignment="1" applyProtection="1">
      <alignment horizontal="left"/>
      <protection/>
    </xf>
    <xf numFmtId="0" fontId="1" fillId="0" borderId="31" xfId="89" applyFont="1" applyBorder="1" applyAlignment="1" applyProtection="1">
      <alignment horizontal="center" vertical="top" wrapText="1"/>
      <protection/>
    </xf>
    <xf numFmtId="0" fontId="1" fillId="0" borderId="24" xfId="89" applyFont="1" applyBorder="1" applyAlignment="1" applyProtection="1">
      <alignment horizontal="center" vertical="top" wrapText="1"/>
      <protection/>
    </xf>
    <xf numFmtId="0" fontId="55" fillId="0" borderId="86" xfId="89" applyFont="1" applyBorder="1" applyAlignment="1" applyProtection="1">
      <alignment horizontal="left" vertical="center" wrapText="1"/>
      <protection/>
    </xf>
    <xf numFmtId="0" fontId="55" fillId="0" borderId="52" xfId="89" applyFont="1" applyBorder="1" applyAlignment="1" applyProtection="1">
      <alignment horizontal="left" vertical="center" wrapText="1"/>
      <protection/>
    </xf>
    <xf numFmtId="0" fontId="55" fillId="0" borderId="87" xfId="89" applyFont="1" applyBorder="1" applyAlignment="1" applyProtection="1">
      <alignment horizontal="left" vertical="center" wrapText="1"/>
      <protection/>
    </xf>
    <xf numFmtId="0" fontId="1" fillId="0" borderId="32" xfId="89" applyFont="1" applyBorder="1" applyAlignment="1" applyProtection="1">
      <alignment horizontal="center" vertical="center"/>
      <protection/>
    </xf>
    <xf numFmtId="0" fontId="1" fillId="0" borderId="34" xfId="89" applyFont="1" applyBorder="1" applyAlignment="1" applyProtection="1">
      <alignment horizontal="center" vertical="center"/>
      <protection/>
    </xf>
    <xf numFmtId="0" fontId="1" fillId="0" borderId="30" xfId="89" applyFont="1" applyBorder="1" applyAlignment="1" applyProtection="1">
      <alignment horizontal="center" vertical="center"/>
      <protection/>
    </xf>
    <xf numFmtId="0" fontId="1" fillId="0" borderId="28" xfId="89" applyFont="1" applyBorder="1" applyAlignment="1" applyProtection="1">
      <alignment horizontal="center" vertical="center"/>
      <protection/>
    </xf>
    <xf numFmtId="199" fontId="1" fillId="0" borderId="34" xfId="89" applyNumberFormat="1" applyFont="1" applyBorder="1" applyAlignment="1" applyProtection="1">
      <alignment horizontal="center" vertical="center"/>
      <protection/>
    </xf>
    <xf numFmtId="0" fontId="2" fillId="0" borderId="39" xfId="89" applyFont="1" applyBorder="1" applyAlignment="1" applyProtection="1">
      <alignment horizontal="center"/>
      <protection/>
    </xf>
    <xf numFmtId="0" fontId="2" fillId="0" borderId="40" xfId="89" applyFont="1" applyBorder="1" applyAlignment="1" applyProtection="1">
      <alignment horizontal="center"/>
      <protection/>
    </xf>
    <xf numFmtId="0" fontId="2" fillId="0" borderId="31" xfId="89" applyFont="1" applyBorder="1" applyAlignment="1">
      <alignment horizontal="center" vertical="center" wrapText="1"/>
      <protection/>
    </xf>
    <xf numFmtId="0" fontId="1" fillId="0" borderId="30" xfId="89" applyFont="1" applyBorder="1" applyAlignment="1">
      <alignment horizontal="center" vertical="center" wrapText="1"/>
      <protection/>
    </xf>
    <xf numFmtId="0" fontId="1" fillId="42" borderId="79" xfId="89" applyFont="1" applyFill="1" applyBorder="1" applyAlignment="1">
      <alignment horizontal="left" vertical="center" wrapText="1"/>
      <protection/>
    </xf>
    <xf numFmtId="0" fontId="1" fillId="42" borderId="51" xfId="89" applyFont="1" applyFill="1" applyBorder="1" applyAlignment="1">
      <alignment horizontal="left" vertical="center" wrapText="1"/>
      <protection/>
    </xf>
    <xf numFmtId="0" fontId="55" fillId="0" borderId="85" xfId="89" applyFont="1" applyBorder="1" applyAlignment="1" applyProtection="1">
      <alignment horizontal="left" vertical="center" wrapText="1"/>
      <protection/>
    </xf>
    <xf numFmtId="0" fontId="55" fillId="0" borderId="56" xfId="89" applyFont="1" applyBorder="1" applyAlignment="1" applyProtection="1">
      <alignment horizontal="left" vertical="center" wrapText="1"/>
      <protection/>
    </xf>
    <xf numFmtId="0" fontId="55" fillId="0" borderId="62" xfId="89" applyFont="1" applyBorder="1" applyAlignment="1" applyProtection="1">
      <alignment horizontal="left" vertical="center" wrapText="1"/>
      <protection/>
    </xf>
    <xf numFmtId="0" fontId="1" fillId="0" borderId="31" xfId="89" applyFont="1" applyBorder="1" applyAlignment="1">
      <alignment horizontal="center" vertical="center" wrapText="1"/>
      <protection/>
    </xf>
    <xf numFmtId="0" fontId="1" fillId="0" borderId="24" xfId="89" applyFont="1" applyBorder="1" applyAlignment="1">
      <alignment horizontal="center" vertical="center" wrapText="1"/>
      <protection/>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1" fillId="0" borderId="42" xfId="89" applyFont="1" applyBorder="1" applyAlignment="1">
      <alignment horizontal="center" vertical="center" wrapText="1"/>
      <protection/>
    </xf>
    <xf numFmtId="0" fontId="1" fillId="10" borderId="79" xfId="89" applyFont="1" applyFill="1" applyBorder="1" applyAlignment="1">
      <alignment vertical="center" wrapText="1"/>
      <protection/>
    </xf>
    <xf numFmtId="0" fontId="2" fillId="10" borderId="51" xfId="89" applyFont="1" applyFill="1" applyBorder="1" applyAlignment="1">
      <alignment vertical="center" wrapText="1"/>
      <protection/>
    </xf>
    <xf numFmtId="0" fontId="1" fillId="0" borderId="31" xfId="89" applyFont="1" applyBorder="1" applyAlignment="1">
      <alignment horizontal="center" vertical="center"/>
      <protection/>
    </xf>
    <xf numFmtId="0" fontId="1" fillId="0" borderId="38" xfId="89" applyFont="1" applyBorder="1" applyAlignment="1">
      <alignment horizontal="center" vertical="center"/>
      <protection/>
    </xf>
    <xf numFmtId="0" fontId="1" fillId="0" borderId="30" xfId="89" applyFont="1" applyBorder="1" applyAlignment="1">
      <alignment horizontal="center" vertical="center"/>
      <protection/>
    </xf>
    <xf numFmtId="0" fontId="1" fillId="0" borderId="28" xfId="89" applyFont="1" applyBorder="1" applyAlignment="1">
      <alignment horizontal="center" vertical="center"/>
      <protection/>
    </xf>
    <xf numFmtId="3" fontId="1" fillId="0" borderId="38" xfId="89" applyNumberFormat="1" applyFont="1" applyBorder="1" applyAlignment="1">
      <alignment horizontal="center" vertical="center"/>
      <protection/>
    </xf>
    <xf numFmtId="0" fontId="2" fillId="0" borderId="39" xfId="89" applyFont="1" applyBorder="1" applyAlignment="1">
      <alignment horizontal="center" vertical="center"/>
      <protection/>
    </xf>
    <xf numFmtId="0" fontId="2" fillId="0" borderId="40" xfId="89" applyFont="1" applyBorder="1" applyAlignment="1">
      <alignment horizontal="center" vertical="center"/>
      <protection/>
    </xf>
    <xf numFmtId="0" fontId="1" fillId="10" borderId="85" xfId="89" applyFont="1" applyFill="1" applyBorder="1" applyAlignment="1">
      <alignment horizontal="left" vertical="center" wrapText="1"/>
      <protection/>
    </xf>
    <xf numFmtId="0" fontId="1" fillId="10" borderId="41" xfId="89" applyFont="1" applyFill="1" applyBorder="1" applyAlignment="1">
      <alignment horizontal="left" vertical="center" wrapText="1"/>
      <protection/>
    </xf>
    <xf numFmtId="0" fontId="1" fillId="10" borderId="86" xfId="89" applyFont="1" applyFill="1" applyBorder="1" applyAlignment="1">
      <alignment vertical="center" wrapText="1"/>
      <protection/>
    </xf>
    <xf numFmtId="0" fontId="2" fillId="10" borderId="53" xfId="89" applyFont="1" applyFill="1" applyBorder="1" applyAlignment="1">
      <alignment vertical="center" wrapText="1"/>
      <protection/>
    </xf>
    <xf numFmtId="0" fontId="1" fillId="42" borderId="85" xfId="89" applyFont="1" applyFill="1" applyBorder="1" applyAlignment="1">
      <alignment horizontal="left" vertical="center" wrapText="1"/>
      <protection/>
    </xf>
    <xf numFmtId="0" fontId="1" fillId="42" borderId="41" xfId="89" applyFont="1" applyFill="1" applyBorder="1" applyAlignment="1">
      <alignment horizontal="left" vertical="center" wrapText="1"/>
      <protection/>
    </xf>
    <xf numFmtId="0" fontId="48" fillId="0" borderId="79" xfId="89" applyFont="1" applyBorder="1" applyAlignment="1" applyProtection="1">
      <alignment horizontal="left" vertical="center" wrapText="1"/>
      <protection/>
    </xf>
    <xf numFmtId="0" fontId="48" fillId="0" borderId="80" xfId="89" applyFont="1" applyBorder="1" applyAlignment="1" applyProtection="1">
      <alignment horizontal="left" vertical="center" wrapText="1"/>
      <protection/>
    </xf>
    <xf numFmtId="0" fontId="48" fillId="0" borderId="81" xfId="89" applyFont="1" applyBorder="1" applyAlignment="1" applyProtection="1">
      <alignment horizontal="left" vertical="center" wrapText="1"/>
      <protection/>
    </xf>
    <xf numFmtId="0" fontId="1" fillId="10" borderId="72" xfId="89" applyFont="1" applyFill="1" applyBorder="1" applyAlignment="1">
      <alignment horizontal="left" vertical="center" wrapText="1"/>
      <protection/>
    </xf>
    <xf numFmtId="0" fontId="1" fillId="10" borderId="36" xfId="89" applyFont="1" applyFill="1" applyBorder="1" applyAlignment="1">
      <alignment horizontal="left" vertical="center" wrapText="1"/>
      <protection/>
    </xf>
    <xf numFmtId="0" fontId="48" fillId="0" borderId="31" xfId="89" applyFont="1" applyBorder="1" applyAlignment="1">
      <alignment horizontal="center" vertical="center"/>
      <protection/>
    </xf>
    <xf numFmtId="0" fontId="48" fillId="0" borderId="38" xfId="89" applyFont="1" applyBorder="1" applyAlignment="1">
      <alignment horizontal="center" vertical="center"/>
      <protection/>
    </xf>
    <xf numFmtId="0" fontId="48" fillId="0" borderId="25" xfId="89" applyFont="1" applyBorder="1" applyAlignment="1">
      <alignment horizontal="center" vertical="center"/>
      <protection/>
    </xf>
    <xf numFmtId="0" fontId="48" fillId="0" borderId="26" xfId="89" applyFont="1" applyBorder="1" applyAlignment="1">
      <alignment horizontal="center" vertical="center"/>
      <protection/>
    </xf>
    <xf numFmtId="0" fontId="48" fillId="0" borderId="54" xfId="89" applyFont="1" applyBorder="1" applyAlignment="1">
      <alignment horizontal="center" vertical="center"/>
      <protection/>
    </xf>
    <xf numFmtId="0" fontId="48" fillId="0" borderId="0" xfId="89" applyFont="1" applyBorder="1" applyAlignment="1">
      <alignment horizontal="center" vertical="center"/>
      <protection/>
    </xf>
    <xf numFmtId="0" fontId="48" fillId="0" borderId="55" xfId="89" applyFont="1" applyBorder="1" applyAlignment="1">
      <alignment horizontal="center" vertical="center"/>
      <protection/>
    </xf>
    <xf numFmtId="0" fontId="20" fillId="0" borderId="88" xfId="89" applyFont="1" applyBorder="1" applyAlignment="1">
      <alignment/>
      <protection/>
    </xf>
    <xf numFmtId="0" fontId="20" fillId="0" borderId="89" xfId="89" applyFont="1" applyBorder="1" applyAlignment="1">
      <alignment/>
      <protection/>
    </xf>
    <xf numFmtId="0" fontId="20" fillId="0" borderId="90" xfId="89" applyFont="1" applyBorder="1" applyAlignment="1">
      <alignment/>
      <protection/>
    </xf>
    <xf numFmtId="3" fontId="48" fillId="0" borderId="84" xfId="89" applyNumberFormat="1" applyFont="1" applyBorder="1" applyAlignment="1">
      <alignment horizontal="center" vertical="center" wrapText="1"/>
      <protection/>
    </xf>
    <xf numFmtId="0" fontId="20" fillId="0" borderId="57" xfId="89" applyFont="1" applyBorder="1" applyAlignment="1">
      <alignment horizontal="center"/>
      <protection/>
    </xf>
    <xf numFmtId="0" fontId="20" fillId="0" borderId="39" xfId="89" applyFont="1" applyBorder="1" applyAlignment="1">
      <alignment horizontal="center"/>
      <protection/>
    </xf>
    <xf numFmtId="0" fontId="20" fillId="0" borderId="40" xfId="89" applyFont="1" applyBorder="1" applyAlignment="1">
      <alignment horizontal="center"/>
      <protection/>
    </xf>
    <xf numFmtId="0" fontId="1" fillId="10" borderId="76" xfId="89" applyFont="1" applyFill="1" applyBorder="1" applyAlignment="1">
      <alignment vertical="center" wrapText="1"/>
      <protection/>
    </xf>
    <xf numFmtId="0" fontId="2" fillId="0" borderId="67" xfId="89" applyFont="1" applyBorder="1" applyAlignment="1">
      <alignment vertical="center" wrapText="1"/>
      <protection/>
    </xf>
    <xf numFmtId="0" fontId="2" fillId="0" borderId="56" xfId="0" applyFont="1" applyBorder="1" applyAlignment="1">
      <alignment horizontal="left"/>
    </xf>
    <xf numFmtId="0" fontId="3" fillId="0" borderId="67" xfId="0" applyFont="1" applyBorder="1" applyAlignment="1">
      <alignment horizontal="center" vertical="center" wrapText="1"/>
    </xf>
  </cellXfs>
  <cellStyles count="15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čiarky 2" xfId="61"/>
    <cellStyle name="čiarky 2 2" xfId="62"/>
    <cellStyle name="čiarky 3" xfId="63"/>
    <cellStyle name="čiarky 3 2" xfId="64"/>
    <cellStyle name="čiarky 4" xfId="65"/>
    <cellStyle name="Dobrá" xfId="66"/>
    <cellStyle name="Explanatory Text" xfId="67"/>
    <cellStyle name="Good" xfId="68"/>
    <cellStyle name="Heading 1" xfId="69"/>
    <cellStyle name="Heading 2" xfId="70"/>
    <cellStyle name="Heading 3" xfId="71"/>
    <cellStyle name="Heading 4" xfId="72"/>
    <cellStyle name="Hyperlink" xfId="73"/>
    <cellStyle name="Check Cell" xfId="74"/>
    <cellStyle name="Input" xfId="75"/>
    <cellStyle name="Kontrolná bunka" xfId="76"/>
    <cellStyle name="Linked Cell" xfId="77"/>
    <cellStyle name="Currency" xfId="78"/>
    <cellStyle name="Currency [0]" xfId="79"/>
    <cellStyle name="Nadpis 1" xfId="80"/>
    <cellStyle name="Nadpis 2" xfId="81"/>
    <cellStyle name="Nadpis 3" xfId="82"/>
    <cellStyle name="Nadpis 4" xfId="83"/>
    <cellStyle name="Neutral" xfId="84"/>
    <cellStyle name="Neutrálna" xfId="85"/>
    <cellStyle name="Normálna 2" xfId="86"/>
    <cellStyle name="Normálna 2 2" xfId="87"/>
    <cellStyle name="normálne 2" xfId="88"/>
    <cellStyle name="normálne 3" xfId="89"/>
    <cellStyle name="normálne 3 2" xfId="90"/>
    <cellStyle name="normálne 4" xfId="91"/>
    <cellStyle name="normálne 4 2" xfId="92"/>
    <cellStyle name="normálne_Databazy_VVŠ_2007_ severská" xfId="93"/>
    <cellStyle name="normálne_Databazy_VVŠ_2007_ severská 2" xfId="94"/>
    <cellStyle name="normálne_Databazy_VVŠ_2007_ severská 4" xfId="95"/>
    <cellStyle name="normálne_sprava_VVŠ_2004_tabuľky_vláda" xfId="96"/>
    <cellStyle name="normální_List1" xfId="97"/>
    <cellStyle name="Note" xfId="98"/>
    <cellStyle name="Note 2" xfId="99"/>
    <cellStyle name="Note 3" xfId="100"/>
    <cellStyle name="Note 4" xfId="101"/>
    <cellStyle name="Note 5" xfId="102"/>
    <cellStyle name="Output" xfId="103"/>
    <cellStyle name="Percent" xfId="104"/>
    <cellStyle name="Followed Hyperlink" xfId="105"/>
    <cellStyle name="Poznámka" xfId="106"/>
    <cellStyle name="Prepojená bunka" xfId="107"/>
    <cellStyle name="SAPBEXaggData" xfId="108"/>
    <cellStyle name="SAPBEXaggDataEmph" xfId="109"/>
    <cellStyle name="SAPBEXaggItem" xfId="110"/>
    <cellStyle name="SAPBEXaggItemX" xfId="111"/>
    <cellStyle name="SAPBEXexcBad7" xfId="112"/>
    <cellStyle name="SAPBEXexcBad8" xfId="113"/>
    <cellStyle name="SAPBEXexcBad9" xfId="114"/>
    <cellStyle name="SAPBEXexcCritical4" xfId="115"/>
    <cellStyle name="SAPBEXexcCritical5" xfId="116"/>
    <cellStyle name="SAPBEXexcCritical6" xfId="117"/>
    <cellStyle name="SAPBEXexcGood1" xfId="118"/>
    <cellStyle name="SAPBEXexcGood2" xfId="119"/>
    <cellStyle name="SAPBEXexcGood3" xfId="120"/>
    <cellStyle name="SAPBEXfilterDrill" xfId="121"/>
    <cellStyle name="SAPBEXfilterItem" xfId="122"/>
    <cellStyle name="SAPBEXfilterText" xfId="123"/>
    <cellStyle name="SAPBEXformats" xfId="124"/>
    <cellStyle name="SAPBEXheaderItem" xfId="125"/>
    <cellStyle name="SAPBEXheaderText" xfId="126"/>
    <cellStyle name="SAPBEXHLevel0" xfId="127"/>
    <cellStyle name="SAPBEXHLevel0 2" xfId="128"/>
    <cellStyle name="SAPBEXHLevel0X" xfId="129"/>
    <cellStyle name="SAPBEXHLevel0X 2" xfId="130"/>
    <cellStyle name="SAPBEXHLevel1" xfId="131"/>
    <cellStyle name="SAPBEXHLevel1 2" xfId="132"/>
    <cellStyle name="SAPBEXHLevel1X" xfId="133"/>
    <cellStyle name="SAPBEXHLevel1X 2" xfId="134"/>
    <cellStyle name="SAPBEXHLevel2" xfId="135"/>
    <cellStyle name="SAPBEXHLevel2 2" xfId="136"/>
    <cellStyle name="SAPBEXHLevel2X" xfId="137"/>
    <cellStyle name="SAPBEXHLevel2X 2" xfId="138"/>
    <cellStyle name="SAPBEXHLevel3" xfId="139"/>
    <cellStyle name="SAPBEXHLevel3 2" xfId="140"/>
    <cellStyle name="SAPBEXHLevel3X" xfId="141"/>
    <cellStyle name="SAPBEXHLevel3X 2" xfId="142"/>
    <cellStyle name="SAPBEXchaText" xfId="143"/>
    <cellStyle name="SAPBEXresData" xfId="144"/>
    <cellStyle name="SAPBEXresDataEmph" xfId="145"/>
    <cellStyle name="SAPBEXresItem" xfId="146"/>
    <cellStyle name="SAPBEXresItemX" xfId="147"/>
    <cellStyle name="SAPBEXstdData" xfId="148"/>
    <cellStyle name="SAPBEXstdDataEmph" xfId="149"/>
    <cellStyle name="SAPBEXstdItem" xfId="150"/>
    <cellStyle name="SAPBEXstdItemX" xfId="151"/>
    <cellStyle name="SAPBEXtitle" xfId="152"/>
    <cellStyle name="SAPBEXundefined" xfId="153"/>
    <cellStyle name="Spolu" xfId="154"/>
    <cellStyle name="Text upozornenia" xfId="155"/>
    <cellStyle name="Title" xfId="156"/>
    <cellStyle name="Titul" xfId="157"/>
    <cellStyle name="Total" xfId="158"/>
    <cellStyle name="Vstup" xfId="159"/>
    <cellStyle name="Výpočet" xfId="160"/>
    <cellStyle name="Výstup" xfId="161"/>
    <cellStyle name="Vysvetľujúci text" xfId="162"/>
    <cellStyle name="Warning Text" xfId="163"/>
    <cellStyle name="Zlá" xfId="164"/>
    <cellStyle name="Zvýraznenie1" xfId="165"/>
    <cellStyle name="Zvýraznenie2" xfId="166"/>
    <cellStyle name="Zvýraznenie3" xfId="167"/>
    <cellStyle name="Zvýraznenie4" xfId="168"/>
    <cellStyle name="Zvýraznenie5" xfId="169"/>
    <cellStyle name="Zvýraznenie6" xfId="1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d_SFaR\Zd_OFV&#352;\ROK_2012\V&#253;ro&#269;n&#233;_spr&#225;vy_2011\Tabu&#318;ky%20VS_VV&#352;_2011_UVM_P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VS\Rok_2007\Vyro&#269;n&#233;_spr&#225;vy_2006\VV&#353;_Data\Databazy_VV&#352;_2006_%20seversk&#2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9_ŠD "/>
      <sheetName val="T10-ŠJ "/>
      <sheetName val="T11-Zdroje KV"/>
      <sheetName val="T12-KV"/>
      <sheetName val="T13 - Fondy"/>
      <sheetName val="T16 - Štruktúra hotovosti"/>
      <sheetName val="T17-Dotácie z ESF"/>
      <sheetName val="T18-Ostatné dotacie z kap MŠ SR"/>
      <sheetName val="T19-Štip_ z vlastných "/>
      <sheetName val="T20_motivačné štipendiá_nová"/>
      <sheetName val="T21-štruktúra_384"/>
      <sheetName val="T22_Výnosy_soc_oblasť"/>
      <sheetName val="T23_Náklady_soc_oblasť"/>
      <sheetName val="T24a_Aktíva_1"/>
      <sheetName val="T24b_Aktíva_2"/>
      <sheetName val="T25_Pasíva "/>
      <sheetName val="T24__Aktív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_18_soc. štip_2005_2007"/>
      <sheetName val="T19 - Ubytovacia_kapacita"/>
      <sheetName val="T_20a_Súvaha_A_2007"/>
      <sheetName val="T24_Náklady_2007"/>
      <sheetName val="T25 - Náklady_porovnanie"/>
      <sheetName val="T_26_HV_2007"/>
      <sheetName val="T23 - Výnosy_porovnanie"/>
      <sheetName val="T_20b_Súvaha_P_2007"/>
      <sheetName val="T_25_soc. štip_2006"/>
      <sheetName val="T_26_ubytov. kapacity_2006"/>
      <sheetName val="T_32_Výnosy_soc.star._2006"/>
      <sheetName val="T_33_Náklady_soc. star._2007"/>
      <sheetName val="T_34_HV_ soc. star._2007"/>
      <sheetName val="T_29_Výnosy_2006"/>
      <sheetName val="T_30_Náklady_2006"/>
      <sheetName val="T_31_HV_2006"/>
      <sheetName val="T_27a_Súvaha_A_2006"/>
      <sheetName val="T_27b_Súvaha_P_2006"/>
      <sheetName val="Databáza_T8"/>
      <sheetName val="KT_8"/>
      <sheetName val="Databáta_T9"/>
      <sheetName val="KT_9"/>
      <sheetName val="Databáza_T10"/>
      <sheetName val="KT_10"/>
      <sheetName val="Databáza_T19"/>
      <sheetName val="KT_19"/>
      <sheetName val="Databáza_T20"/>
      <sheetName val="KT_20"/>
      <sheetName val="T_33_Náklady_soc. star._2006"/>
      <sheetName val="T_34_HV_ soc. star._200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ranet/sites/sfar/Zdielane%20dokumenty/Zd_SFaR/Zd_OFV&#352;/ROK_2014/Vyro&#269;n&#233;%20spr&#225;vy%202013/VV&#353;_Data/AppData/Local/Microsoft/Windows/Users/emilia.severska/Documents%20and%20Settings/peter.viest/Local%20Settings/Temporary%20Internet%20Files/Documents%20and%20Settings/Rok_2008/V&#253;ro&#269;n&#233;_spr/Tabu&#318;ky_VV&#352;_2007_pr&#225;zdne.xl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2:Q29"/>
  <sheetViews>
    <sheetView zoomScalePageLayoutView="0" workbookViewId="0" topLeftCell="A1">
      <selection activeCell="A1" sqref="A1"/>
    </sheetView>
  </sheetViews>
  <sheetFormatPr defaultColWidth="9.140625" defaultRowHeight="12.75"/>
  <cols>
    <col min="1" max="1" width="13.7109375" style="149" customWidth="1"/>
    <col min="17" max="17" width="10.28125" style="0" customWidth="1"/>
  </cols>
  <sheetData>
    <row r="2" spans="1:17" ht="23.25" customHeight="1">
      <c r="A2" s="353"/>
      <c r="B2" s="415" t="s">
        <v>1190</v>
      </c>
      <c r="C2" s="416"/>
      <c r="D2" s="416"/>
      <c r="E2" s="416"/>
      <c r="F2" s="416"/>
      <c r="G2" s="416"/>
      <c r="H2" s="416"/>
      <c r="I2" s="416"/>
      <c r="J2" s="416"/>
      <c r="K2" s="416"/>
      <c r="L2" s="417"/>
      <c r="M2" s="354"/>
      <c r="N2" s="354"/>
      <c r="O2" s="354"/>
      <c r="P2" s="354"/>
      <c r="Q2" s="355"/>
    </row>
    <row r="3" spans="1:17" ht="15.75">
      <c r="A3" s="356"/>
      <c r="B3" s="350"/>
      <c r="C3" s="351"/>
      <c r="D3" s="351"/>
      <c r="E3" s="351"/>
      <c r="F3" s="351"/>
      <c r="G3" s="351"/>
      <c r="H3" s="351"/>
      <c r="I3" s="351"/>
      <c r="J3" s="351"/>
      <c r="K3" s="351"/>
      <c r="L3" s="97"/>
      <c r="M3" s="97"/>
      <c r="N3" s="97"/>
      <c r="O3" s="97"/>
      <c r="P3" s="97"/>
      <c r="Q3" s="357"/>
    </row>
    <row r="4" spans="1:17" ht="22.5" customHeight="1">
      <c r="A4" s="411" t="s">
        <v>11</v>
      </c>
      <c r="B4" s="359" t="s">
        <v>1191</v>
      </c>
      <c r="C4" s="360"/>
      <c r="D4" s="360"/>
      <c r="E4" s="360"/>
      <c r="F4" s="360"/>
      <c r="G4" s="360"/>
      <c r="H4" s="360"/>
      <c r="I4" s="360"/>
      <c r="J4" s="360"/>
      <c r="K4" s="360"/>
      <c r="L4" s="360"/>
      <c r="M4" s="360"/>
      <c r="N4" s="360"/>
      <c r="O4" s="360"/>
      <c r="P4" s="360"/>
      <c r="Q4" s="361"/>
    </row>
    <row r="5" spans="1:17" ht="22.5" customHeight="1">
      <c r="A5" s="411" t="s">
        <v>878</v>
      </c>
      <c r="B5" s="359" t="s">
        <v>1192</v>
      </c>
      <c r="C5" s="360"/>
      <c r="D5" s="360"/>
      <c r="E5" s="360"/>
      <c r="F5" s="360"/>
      <c r="G5" s="360"/>
      <c r="H5" s="360"/>
      <c r="I5" s="360"/>
      <c r="J5" s="360"/>
      <c r="K5" s="360"/>
      <c r="L5" s="360"/>
      <c r="M5" s="360"/>
      <c r="N5" s="360"/>
      <c r="O5" s="360"/>
      <c r="P5" s="360"/>
      <c r="Q5" s="361"/>
    </row>
    <row r="6" spans="1:17" ht="39.75" customHeight="1">
      <c r="A6" s="410" t="s">
        <v>359</v>
      </c>
      <c r="B6" s="679" t="s">
        <v>1193</v>
      </c>
      <c r="C6" s="680"/>
      <c r="D6" s="680"/>
      <c r="E6" s="680"/>
      <c r="F6" s="680"/>
      <c r="G6" s="680"/>
      <c r="H6" s="680"/>
      <c r="I6" s="680"/>
      <c r="J6" s="680"/>
      <c r="K6" s="680"/>
      <c r="L6" s="680"/>
      <c r="M6" s="680"/>
      <c r="N6" s="680"/>
      <c r="O6" s="680"/>
      <c r="P6" s="680"/>
      <c r="Q6" s="681"/>
    </row>
    <row r="7" spans="1:17" ht="22.5" customHeight="1">
      <c r="A7" s="410" t="s">
        <v>239</v>
      </c>
      <c r="B7" s="412" t="s">
        <v>1194</v>
      </c>
      <c r="C7" s="413"/>
      <c r="D7" s="413"/>
      <c r="E7" s="413"/>
      <c r="F7" s="413"/>
      <c r="G7" s="413"/>
      <c r="H7" s="413"/>
      <c r="I7" s="413"/>
      <c r="J7" s="413"/>
      <c r="K7" s="413"/>
      <c r="L7" s="413"/>
      <c r="M7" s="413"/>
      <c r="N7" s="413"/>
      <c r="O7" s="413"/>
      <c r="P7" s="413"/>
      <c r="Q7" s="414"/>
    </row>
    <row r="8" spans="1:17" ht="22.5" customHeight="1">
      <c r="A8" s="410" t="s">
        <v>240</v>
      </c>
      <c r="B8" s="412" t="s">
        <v>1195</v>
      </c>
      <c r="C8" s="413"/>
      <c r="D8" s="413"/>
      <c r="E8" s="413"/>
      <c r="F8" s="413"/>
      <c r="G8" s="413"/>
      <c r="H8" s="413"/>
      <c r="I8" s="413"/>
      <c r="J8" s="413"/>
      <c r="K8" s="413"/>
      <c r="L8" s="413"/>
      <c r="M8" s="413"/>
      <c r="N8" s="413"/>
      <c r="O8" s="413"/>
      <c r="P8" s="413"/>
      <c r="Q8" s="414"/>
    </row>
    <row r="9" spans="1:17" ht="22.5" customHeight="1">
      <c r="A9" s="358" t="s">
        <v>241</v>
      </c>
      <c r="B9" s="352" t="s">
        <v>1196</v>
      </c>
      <c r="C9" s="97"/>
      <c r="D9" s="97"/>
      <c r="E9" s="97"/>
      <c r="F9" s="97"/>
      <c r="G9" s="97"/>
      <c r="H9" s="97"/>
      <c r="I9" s="97"/>
      <c r="J9" s="97"/>
      <c r="K9" s="97"/>
      <c r="L9" s="97"/>
      <c r="M9" s="97"/>
      <c r="N9" s="97"/>
      <c r="O9" s="97"/>
      <c r="P9" s="97"/>
      <c r="Q9" s="357"/>
    </row>
    <row r="10" spans="1:17" ht="22.5" customHeight="1">
      <c r="A10" s="410" t="s">
        <v>242</v>
      </c>
      <c r="B10" s="412" t="s">
        <v>1197</v>
      </c>
      <c r="C10" s="413"/>
      <c r="D10" s="413"/>
      <c r="E10" s="413"/>
      <c r="F10" s="413"/>
      <c r="G10" s="413"/>
      <c r="H10" s="413"/>
      <c r="I10" s="413"/>
      <c r="J10" s="413"/>
      <c r="K10" s="413"/>
      <c r="L10" s="413"/>
      <c r="M10" s="413"/>
      <c r="N10" s="413"/>
      <c r="O10" s="413"/>
      <c r="P10" s="413"/>
      <c r="Q10" s="414"/>
    </row>
    <row r="11" spans="1:17" ht="22.5" customHeight="1">
      <c r="A11" s="358" t="s">
        <v>243</v>
      </c>
      <c r="B11" s="352" t="s">
        <v>1198</v>
      </c>
      <c r="C11" s="97"/>
      <c r="D11" s="97"/>
      <c r="E11" s="97"/>
      <c r="F11" s="97"/>
      <c r="G11" s="97"/>
      <c r="H11" s="97"/>
      <c r="I11" s="97"/>
      <c r="J11" s="97"/>
      <c r="K11" s="97"/>
      <c r="L11" s="97"/>
      <c r="M11" s="97"/>
      <c r="N11" s="97"/>
      <c r="O11" s="97"/>
      <c r="P11" s="97"/>
      <c r="Q11" s="357"/>
    </row>
    <row r="12" spans="1:17" ht="22.5" customHeight="1">
      <c r="A12" s="410" t="s">
        <v>244</v>
      </c>
      <c r="B12" s="412" t="s">
        <v>1199</v>
      </c>
      <c r="C12" s="413"/>
      <c r="D12" s="413"/>
      <c r="E12" s="413"/>
      <c r="F12" s="413"/>
      <c r="G12" s="413"/>
      <c r="H12" s="413"/>
      <c r="I12" s="413"/>
      <c r="J12" s="413"/>
      <c r="K12" s="413"/>
      <c r="L12" s="413"/>
      <c r="M12" s="413"/>
      <c r="N12" s="413"/>
      <c r="O12" s="413"/>
      <c r="P12" s="413"/>
      <c r="Q12" s="414"/>
    </row>
    <row r="13" spans="1:17" ht="22.5" customHeight="1">
      <c r="A13" s="358" t="s">
        <v>222</v>
      </c>
      <c r="B13" s="352" t="s">
        <v>1200</v>
      </c>
      <c r="C13" s="97"/>
      <c r="D13" s="97"/>
      <c r="E13" s="97"/>
      <c r="F13" s="97"/>
      <c r="G13" s="97"/>
      <c r="H13" s="97"/>
      <c r="I13" s="97"/>
      <c r="J13" s="97"/>
      <c r="K13" s="97"/>
      <c r="L13" s="97"/>
      <c r="M13" s="97"/>
      <c r="N13" s="97"/>
      <c r="O13" s="97"/>
      <c r="P13" s="97"/>
      <c r="Q13" s="357"/>
    </row>
    <row r="14" spans="1:17" ht="22.5" customHeight="1">
      <c r="A14" s="410" t="s">
        <v>0</v>
      </c>
      <c r="B14" s="412" t="s">
        <v>1201</v>
      </c>
      <c r="C14" s="413"/>
      <c r="D14" s="413"/>
      <c r="E14" s="413"/>
      <c r="F14" s="413"/>
      <c r="G14" s="413"/>
      <c r="H14" s="413"/>
      <c r="I14" s="413"/>
      <c r="J14" s="413"/>
      <c r="K14" s="413"/>
      <c r="L14" s="413"/>
      <c r="M14" s="413"/>
      <c r="N14" s="413"/>
      <c r="O14" s="413"/>
      <c r="P14" s="413"/>
      <c r="Q14" s="414"/>
    </row>
    <row r="15" spans="1:17" ht="22.5" customHeight="1">
      <c r="A15" s="358" t="s">
        <v>1</v>
      </c>
      <c r="B15" s="352" t="s">
        <v>1202</v>
      </c>
      <c r="C15" s="97"/>
      <c r="D15" s="97"/>
      <c r="E15" s="97"/>
      <c r="F15" s="97"/>
      <c r="G15" s="97"/>
      <c r="H15" s="97"/>
      <c r="I15" s="97"/>
      <c r="J15" s="97"/>
      <c r="K15" s="97"/>
      <c r="L15" s="97"/>
      <c r="M15" s="97"/>
      <c r="N15" s="97"/>
      <c r="O15" s="97"/>
      <c r="P15" s="97"/>
      <c r="Q15" s="357"/>
    </row>
    <row r="16" spans="1:17" ht="22.5" customHeight="1">
      <c r="A16" s="410" t="s">
        <v>2</v>
      </c>
      <c r="B16" s="412" t="s">
        <v>1203</v>
      </c>
      <c r="C16" s="412"/>
      <c r="D16" s="412"/>
      <c r="E16" s="412"/>
      <c r="F16" s="413"/>
      <c r="G16" s="413"/>
      <c r="H16" s="413"/>
      <c r="I16" s="413"/>
      <c r="J16" s="413"/>
      <c r="K16" s="413"/>
      <c r="L16" s="413"/>
      <c r="M16" s="413"/>
      <c r="N16" s="413"/>
      <c r="O16" s="413"/>
      <c r="P16" s="413"/>
      <c r="Q16" s="414"/>
    </row>
    <row r="17" spans="1:17" ht="22.5" customHeight="1">
      <c r="A17" s="358" t="s">
        <v>3</v>
      </c>
      <c r="B17" s="352" t="s">
        <v>1204</v>
      </c>
      <c r="C17" s="97"/>
      <c r="D17" s="97"/>
      <c r="E17" s="97"/>
      <c r="F17" s="97"/>
      <c r="G17" s="97"/>
      <c r="H17" s="97"/>
      <c r="I17" s="97"/>
      <c r="J17" s="97"/>
      <c r="K17" s="97"/>
      <c r="L17" s="97"/>
      <c r="M17" s="97"/>
      <c r="N17" s="97"/>
      <c r="O17" s="97"/>
      <c r="P17" s="97"/>
      <c r="Q17" s="357"/>
    </row>
    <row r="18" spans="1:17" ht="22.5" customHeight="1">
      <c r="A18" s="410" t="s">
        <v>4</v>
      </c>
      <c r="B18" s="412" t="s">
        <v>1205</v>
      </c>
      <c r="C18" s="413"/>
      <c r="D18" s="413"/>
      <c r="E18" s="413"/>
      <c r="F18" s="413"/>
      <c r="G18" s="413"/>
      <c r="H18" s="413"/>
      <c r="I18" s="413"/>
      <c r="J18" s="413"/>
      <c r="K18" s="413"/>
      <c r="L18" s="413"/>
      <c r="M18" s="413"/>
      <c r="N18" s="413"/>
      <c r="O18" s="413"/>
      <c r="P18" s="413"/>
      <c r="Q18" s="414"/>
    </row>
    <row r="19" spans="1:17" ht="22.5" customHeight="1">
      <c r="A19" s="358" t="s">
        <v>5</v>
      </c>
      <c r="B19" s="352" t="s">
        <v>1206</v>
      </c>
      <c r="C19" s="97"/>
      <c r="D19" s="97"/>
      <c r="E19" s="97"/>
      <c r="F19" s="97"/>
      <c r="G19" s="97"/>
      <c r="H19" s="97"/>
      <c r="I19" s="97"/>
      <c r="J19" s="97"/>
      <c r="K19" s="97"/>
      <c r="L19" s="97"/>
      <c r="M19" s="97"/>
      <c r="N19" s="97"/>
      <c r="O19" s="97"/>
      <c r="P19" s="97"/>
      <c r="Q19" s="357"/>
    </row>
    <row r="20" spans="1:17" ht="32.25" customHeight="1">
      <c r="A20" s="410" t="s">
        <v>83</v>
      </c>
      <c r="B20" s="684" t="s">
        <v>1207</v>
      </c>
      <c r="C20" s="684"/>
      <c r="D20" s="684"/>
      <c r="E20" s="684"/>
      <c r="F20" s="684"/>
      <c r="G20" s="684"/>
      <c r="H20" s="684"/>
      <c r="I20" s="684"/>
      <c r="J20" s="684"/>
      <c r="K20" s="684"/>
      <c r="L20" s="684"/>
      <c r="M20" s="684"/>
      <c r="N20" s="684"/>
      <c r="O20" s="684"/>
      <c r="P20" s="684"/>
      <c r="Q20" s="685"/>
    </row>
    <row r="21" spans="1:17" ht="33" customHeight="1">
      <c r="A21" s="358" t="s">
        <v>6</v>
      </c>
      <c r="B21" s="682" t="s">
        <v>1208</v>
      </c>
      <c r="C21" s="682"/>
      <c r="D21" s="682"/>
      <c r="E21" s="682"/>
      <c r="F21" s="682"/>
      <c r="G21" s="682"/>
      <c r="H21" s="682"/>
      <c r="I21" s="682"/>
      <c r="J21" s="682"/>
      <c r="K21" s="682"/>
      <c r="L21" s="682"/>
      <c r="M21" s="682"/>
      <c r="N21" s="682"/>
      <c r="O21" s="682"/>
      <c r="P21" s="682"/>
      <c r="Q21" s="683"/>
    </row>
    <row r="22" spans="1:17" ht="22.5" customHeight="1">
      <c r="A22" s="410" t="s">
        <v>7</v>
      </c>
      <c r="B22" s="412" t="s">
        <v>1209</v>
      </c>
      <c r="C22" s="413"/>
      <c r="D22" s="413"/>
      <c r="E22" s="413"/>
      <c r="F22" s="413"/>
      <c r="G22" s="413"/>
      <c r="H22" s="413"/>
      <c r="I22" s="413"/>
      <c r="J22" s="413"/>
      <c r="K22" s="413"/>
      <c r="L22" s="413"/>
      <c r="M22" s="413"/>
      <c r="N22" s="413"/>
      <c r="O22" s="413"/>
      <c r="P22" s="413"/>
      <c r="Q22" s="414"/>
    </row>
    <row r="23" spans="1:17" ht="22.5" customHeight="1">
      <c r="A23" s="410" t="s">
        <v>8</v>
      </c>
      <c r="B23" s="352" t="s">
        <v>1210</v>
      </c>
      <c r="C23" s="97"/>
      <c r="D23" s="97"/>
      <c r="E23" s="97"/>
      <c r="F23" s="97"/>
      <c r="G23" s="97"/>
      <c r="H23" s="97"/>
      <c r="I23" s="97"/>
      <c r="J23" s="97"/>
      <c r="K23" s="97"/>
      <c r="L23" s="97"/>
      <c r="M23" s="97"/>
      <c r="N23" s="97"/>
      <c r="O23" s="97"/>
      <c r="P23" s="97"/>
      <c r="Q23" s="357"/>
    </row>
    <row r="24" spans="1:17" ht="22.5" customHeight="1">
      <c r="A24" s="410" t="s">
        <v>9</v>
      </c>
      <c r="B24" s="412" t="s">
        <v>1211</v>
      </c>
      <c r="C24" s="413"/>
      <c r="D24" s="413"/>
      <c r="E24" s="413"/>
      <c r="F24" s="413"/>
      <c r="G24" s="413"/>
      <c r="H24" s="413"/>
      <c r="I24" s="413"/>
      <c r="J24" s="413"/>
      <c r="K24" s="413"/>
      <c r="L24" s="413"/>
      <c r="M24" s="413"/>
      <c r="N24" s="413"/>
      <c r="O24" s="413"/>
      <c r="P24" s="413"/>
      <c r="Q24" s="414"/>
    </row>
    <row r="25" spans="1:17" ht="22.5" customHeight="1">
      <c r="A25" s="410" t="s">
        <v>688</v>
      </c>
      <c r="B25" s="352" t="s">
        <v>1212</v>
      </c>
      <c r="C25" s="97"/>
      <c r="D25" s="97"/>
      <c r="E25" s="97"/>
      <c r="F25" s="97"/>
      <c r="G25" s="97"/>
      <c r="H25" s="97"/>
      <c r="I25" s="97"/>
      <c r="J25" s="97"/>
      <c r="K25" s="97"/>
      <c r="L25" s="97"/>
      <c r="M25" s="97"/>
      <c r="N25" s="97"/>
      <c r="O25" s="97"/>
      <c r="P25" s="97"/>
      <c r="Q25" s="357"/>
    </row>
    <row r="26" spans="1:17" ht="22.5" customHeight="1">
      <c r="A26" s="410" t="s">
        <v>689</v>
      </c>
      <c r="B26" s="412" t="s">
        <v>1213</v>
      </c>
      <c r="C26" s="413"/>
      <c r="D26" s="413"/>
      <c r="E26" s="413"/>
      <c r="F26" s="413"/>
      <c r="G26" s="413"/>
      <c r="H26" s="413"/>
      <c r="I26" s="413"/>
      <c r="J26" s="413"/>
      <c r="K26" s="413"/>
      <c r="L26" s="413"/>
      <c r="M26" s="413"/>
      <c r="N26" s="413"/>
      <c r="O26" s="413"/>
      <c r="P26" s="413"/>
      <c r="Q26" s="414"/>
    </row>
    <row r="27" spans="1:17" ht="22.5" customHeight="1">
      <c r="A27" s="410" t="s">
        <v>875</v>
      </c>
      <c r="B27" s="352" t="s">
        <v>1214</v>
      </c>
      <c r="C27" s="418"/>
      <c r="D27" s="97"/>
      <c r="E27" s="97"/>
      <c r="F27" s="97"/>
      <c r="G27" s="97"/>
      <c r="H27" s="97"/>
      <c r="I27" s="97"/>
      <c r="J27" s="97"/>
      <c r="K27" s="97"/>
      <c r="L27" s="97"/>
      <c r="M27" s="97"/>
      <c r="N27" s="97"/>
      <c r="O27" s="97"/>
      <c r="P27" s="97"/>
      <c r="Q27" s="357"/>
    </row>
    <row r="28" spans="1:17" ht="22.5" customHeight="1">
      <c r="A28" s="410" t="s">
        <v>876</v>
      </c>
      <c r="B28" s="412" t="s">
        <v>1215</v>
      </c>
      <c r="C28" s="419"/>
      <c r="D28" s="413"/>
      <c r="E28" s="413"/>
      <c r="F28" s="413"/>
      <c r="G28" s="413"/>
      <c r="H28" s="413"/>
      <c r="I28" s="413"/>
      <c r="J28" s="413"/>
      <c r="K28" s="413"/>
      <c r="L28" s="413"/>
      <c r="M28" s="413"/>
      <c r="N28" s="413"/>
      <c r="O28" s="413"/>
      <c r="P28" s="413"/>
      <c r="Q28" s="414"/>
    </row>
    <row r="29" spans="1:17" ht="22.5" customHeight="1">
      <c r="A29" s="410" t="s">
        <v>690</v>
      </c>
      <c r="B29" s="359" t="s">
        <v>1216</v>
      </c>
      <c r="C29" s="420"/>
      <c r="D29" s="360"/>
      <c r="E29" s="360"/>
      <c r="F29" s="360"/>
      <c r="G29" s="360"/>
      <c r="H29" s="360"/>
      <c r="I29" s="360"/>
      <c r="J29" s="360"/>
      <c r="K29" s="360"/>
      <c r="L29" s="360"/>
      <c r="M29" s="360"/>
      <c r="N29" s="360"/>
      <c r="O29" s="360"/>
      <c r="P29" s="360"/>
      <c r="Q29" s="361"/>
    </row>
  </sheetData>
  <sheetProtection/>
  <mergeCells count="3">
    <mergeCell ref="B6:Q6"/>
    <mergeCell ref="B21:Q21"/>
    <mergeCell ref="B20:Q20"/>
  </mergeCells>
  <hyperlinks>
    <hyperlink ref="B6" r:id="rId1" display="http://intranet/sites/sfar/Zdielane dokumenty/Zd_SFaR/Zd_OFVŠ/ROK_2014/Vyročné správy 2013/VVš_Data/AppData/Local/Microsoft/Windows/Users/emilia.severska/Documents and Settings/peter.viest/Local Settings/Temporary Internet Files/Documents and Settings/Rok_2008/Výročné_spr/Tabuľky_VVŠ_2007_prázdne.xls"/>
    <hyperlink ref="A8" location="'T3-Výnosy'!A1" display="Tabuľka 3"/>
    <hyperlink ref="A7" location="'T2-Ostatné dot mimo MŠ SR'!A1" display="Tabuľka 2"/>
    <hyperlink ref="A9" location="'T4-Výnosy zo školného'!A1" display="Tabuľka 4"/>
    <hyperlink ref="A6" location="'T1-Dotácie podľa DZ'!A1" display="Tabuľka 1"/>
    <hyperlink ref="A10" location="'T5 - Analýza nákladov'!A1" display="Tabuľka 5"/>
    <hyperlink ref="A11"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 - Fondy'!A1" display="Tabuľka 13"/>
    <hyperlink ref="A19" location="'T16 - Štruktúra hotovosti'!A1" display="Tabuľka 16"/>
    <hyperlink ref="A20" location="'T17-Dotácie z ESF'!A1" display="Tabuľka 17a"/>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5" location="Súvzťažnosti!Názvy_tlače" display="Súvzťažnosti"/>
    <hyperlink ref="A4" location="Vysvetlivky!A1" display="Vysvetlivky"/>
    <hyperlink ref="A25" location="T22_Výnosy_soc_oblasť!Oblasť_tlače" display="Tabuľka_22"/>
    <hyperlink ref="A26" location="T23_Náklady_soc_oblasť!A1" display="Tabuľka_­23"/>
    <hyperlink ref="A29" location="'T25_Pasíva '!A1" display="'Tabuľka_25"/>
    <hyperlink ref="A12" location="'T7_Doktorandi-upr '!A1" display="Tabuľka_7"/>
    <hyperlink ref="A27" location="T24a_Aktíva_1!A1" display="Tabuľka 24a"/>
    <hyperlink ref="A28" location="T24b_Aktíva_2!A1" display="Tabuľka 24b"/>
  </hyperlinks>
  <printOptions/>
  <pageMargins left="0.7086614173228347" right="0.4330708661417323" top="0.4724409448818898" bottom="0.2362204724409449" header="0.2362204724409449" footer="0.1968503937007874"/>
  <pageSetup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sheetPr>
    <tabColor indexed="42"/>
    <pageSetUpPr fitToPage="1"/>
  </sheetPr>
  <dimension ref="A1:J42"/>
  <sheetViews>
    <sheetView zoomScalePageLayoutView="0" workbookViewId="0" topLeftCell="A1">
      <pane xSplit="2" ySplit="6" topLeftCell="C25" activePane="bottomRight" state="frozen"/>
      <selection pane="topLeft" activeCell="A1" sqref="A1"/>
      <selection pane="topRight" activeCell="C1" sqref="C1"/>
      <selection pane="bottomLeft" activeCell="A7" sqref="A7"/>
      <selection pane="bottomRight" activeCell="N31" sqref="N31"/>
    </sheetView>
  </sheetViews>
  <sheetFormatPr defaultColWidth="9.140625" defaultRowHeight="12.75"/>
  <cols>
    <col min="1" max="1" width="5.57421875" style="24" customWidth="1"/>
    <col min="2" max="2" width="65.421875" style="50" customWidth="1"/>
    <col min="3" max="3" width="14.7109375" style="19" customWidth="1"/>
    <col min="4" max="4" width="14.00390625" style="19" customWidth="1"/>
    <col min="5" max="5" width="15.8515625" style="19" customWidth="1"/>
    <col min="6" max="6" width="15.7109375" style="19" customWidth="1"/>
    <col min="7" max="7" width="19.140625" style="19" customWidth="1"/>
    <col min="8" max="8" width="18.7109375" style="19" customWidth="1"/>
    <col min="9" max="9" width="16.28125" style="19" customWidth="1"/>
    <col min="10" max="10" width="17.7109375" style="19" bestFit="1" customWidth="1"/>
    <col min="11" max="16384" width="9.140625" style="19" customWidth="1"/>
  </cols>
  <sheetData>
    <row r="1" spans="1:10" ht="34.5" customHeight="1">
      <c r="A1" s="744" t="s">
        <v>1070</v>
      </c>
      <c r="B1" s="745"/>
      <c r="C1" s="745"/>
      <c r="D1" s="745"/>
      <c r="E1" s="745"/>
      <c r="F1" s="745"/>
      <c r="G1" s="745"/>
      <c r="H1" s="745"/>
      <c r="I1" s="745"/>
      <c r="J1" s="746"/>
    </row>
    <row r="2" spans="1:10" ht="35.25" customHeight="1">
      <c r="A2" s="697" t="s">
        <v>1358</v>
      </c>
      <c r="B2" s="698"/>
      <c r="C2" s="698"/>
      <c r="D2" s="698"/>
      <c r="E2" s="698"/>
      <c r="F2" s="698"/>
      <c r="G2" s="698"/>
      <c r="H2" s="698"/>
      <c r="I2" s="698"/>
      <c r="J2" s="699"/>
    </row>
    <row r="3" spans="1:10" ht="42.75" customHeight="1">
      <c r="A3" s="737" t="s">
        <v>238</v>
      </c>
      <c r="B3" s="736" t="s">
        <v>269</v>
      </c>
      <c r="C3" s="735" t="s">
        <v>1071</v>
      </c>
      <c r="D3" s="735"/>
      <c r="E3" s="735"/>
      <c r="F3" s="735"/>
      <c r="G3" s="735" t="s">
        <v>958</v>
      </c>
      <c r="H3" s="742" t="s">
        <v>349</v>
      </c>
      <c r="I3" s="735" t="s">
        <v>960</v>
      </c>
      <c r="J3" s="738" t="s">
        <v>961</v>
      </c>
    </row>
    <row r="4" spans="1:10" ht="34.5" customHeight="1">
      <c r="A4" s="737"/>
      <c r="B4" s="736"/>
      <c r="C4" s="735" t="s">
        <v>267</v>
      </c>
      <c r="D4" s="14" t="s">
        <v>349</v>
      </c>
      <c r="E4" s="735" t="s">
        <v>268</v>
      </c>
      <c r="F4" s="735" t="s">
        <v>216</v>
      </c>
      <c r="G4" s="735"/>
      <c r="H4" s="742"/>
      <c r="I4" s="735"/>
      <c r="J4" s="738"/>
    </row>
    <row r="5" spans="1:10" s="81" customFormat="1" ht="63">
      <c r="A5" s="737"/>
      <c r="B5" s="736"/>
      <c r="C5" s="735"/>
      <c r="D5" s="14" t="s">
        <v>882</v>
      </c>
      <c r="E5" s="735"/>
      <c r="F5" s="735"/>
      <c r="G5" s="735"/>
      <c r="H5" s="14" t="s">
        <v>959</v>
      </c>
      <c r="I5" s="735"/>
      <c r="J5" s="738"/>
    </row>
    <row r="6" spans="1:10" s="82" customFormat="1" ht="18" customHeight="1">
      <c r="A6" s="164"/>
      <c r="B6" s="68"/>
      <c r="C6" s="16" t="s">
        <v>332</v>
      </c>
      <c r="D6" s="16" t="s">
        <v>333</v>
      </c>
      <c r="E6" s="16" t="s">
        <v>334</v>
      </c>
      <c r="F6" s="16" t="s">
        <v>217</v>
      </c>
      <c r="G6" s="16" t="s">
        <v>335</v>
      </c>
      <c r="H6" s="16" t="s">
        <v>336</v>
      </c>
      <c r="I6" s="16" t="s">
        <v>337</v>
      </c>
      <c r="J6" s="15" t="s">
        <v>218</v>
      </c>
    </row>
    <row r="7" spans="1:10" s="22" customFormat="1" ht="15.75">
      <c r="A7" s="31">
        <v>1</v>
      </c>
      <c r="B7" s="46" t="s">
        <v>328</v>
      </c>
      <c r="C7" s="65">
        <f>SUM(C8:C12)</f>
        <v>563.248</v>
      </c>
      <c r="D7" s="65">
        <f>SUM(D8:D12)</f>
        <v>563.248</v>
      </c>
      <c r="E7" s="65">
        <f>SUM(E8:E12)</f>
        <v>25.278</v>
      </c>
      <c r="F7" s="65">
        <f aca="true" t="shared" si="0" ref="F7:F13">C7+E7</f>
        <v>588.5260000000001</v>
      </c>
      <c r="G7" s="65">
        <f>SUM(G8:G12)</f>
        <v>7387297.78</v>
      </c>
      <c r="H7" s="65">
        <f>SUM(H8:H12)</f>
        <v>7254078.069999999</v>
      </c>
      <c r="I7" s="65">
        <f>SUM(I8:I12)</f>
        <v>659816.29</v>
      </c>
      <c r="J7" s="168">
        <f aca="true" t="shared" si="1" ref="J7:J13">G7+I7</f>
        <v>8047114.07</v>
      </c>
    </row>
    <row r="8" spans="1:10" ht="15.75">
      <c r="A8" s="31">
        <v>2</v>
      </c>
      <c r="B8" s="27" t="s">
        <v>270</v>
      </c>
      <c r="C8" s="655">
        <v>72.918</v>
      </c>
      <c r="D8" s="655">
        <v>72.918</v>
      </c>
      <c r="E8" s="655">
        <v>1.746</v>
      </c>
      <c r="F8" s="65">
        <f t="shared" si="0"/>
        <v>74.664</v>
      </c>
      <c r="G8" s="655">
        <v>1348541.25</v>
      </c>
      <c r="H8" s="655">
        <v>1320470.06</v>
      </c>
      <c r="I8" s="655">
        <v>104249.52</v>
      </c>
      <c r="J8" s="168">
        <f t="shared" si="1"/>
        <v>1452790.77</v>
      </c>
    </row>
    <row r="9" spans="1:10" ht="15.75">
      <c r="A9" s="31">
        <v>3</v>
      </c>
      <c r="B9" s="27" t="s">
        <v>271</v>
      </c>
      <c r="C9" s="655">
        <v>125.182</v>
      </c>
      <c r="D9" s="655">
        <v>125.182</v>
      </c>
      <c r="E9" s="655">
        <v>3.4759999999999995</v>
      </c>
      <c r="F9" s="65">
        <f t="shared" si="0"/>
        <v>128.65800000000002</v>
      </c>
      <c r="G9" s="655">
        <v>1912558.13</v>
      </c>
      <c r="H9" s="655">
        <v>1872729.19</v>
      </c>
      <c r="I9" s="655">
        <v>130179.2</v>
      </c>
      <c r="J9" s="168">
        <f t="shared" si="1"/>
        <v>2042737.3299999998</v>
      </c>
    </row>
    <row r="10" spans="1:10" ht="15.75">
      <c r="A10" s="31">
        <v>4</v>
      </c>
      <c r="B10" s="27" t="s">
        <v>272</v>
      </c>
      <c r="C10" s="655">
        <v>343.294</v>
      </c>
      <c r="D10" s="655">
        <v>343.294</v>
      </c>
      <c r="E10" s="655">
        <v>18.184</v>
      </c>
      <c r="F10" s="65">
        <f t="shared" si="0"/>
        <v>361.478</v>
      </c>
      <c r="G10" s="655">
        <v>3930296.49</v>
      </c>
      <c r="H10" s="655">
        <v>3871959.93</v>
      </c>
      <c r="I10" s="655">
        <v>400109</v>
      </c>
      <c r="J10" s="168">
        <f t="shared" si="1"/>
        <v>4330405.49</v>
      </c>
    </row>
    <row r="11" spans="1:10" ht="15.75">
      <c r="A11" s="31">
        <v>5</v>
      </c>
      <c r="B11" s="27" t="s">
        <v>273</v>
      </c>
      <c r="C11" s="655">
        <v>15.563</v>
      </c>
      <c r="D11" s="655">
        <v>15.563</v>
      </c>
      <c r="E11" s="655">
        <v>1.034</v>
      </c>
      <c r="F11" s="65">
        <f t="shared" si="0"/>
        <v>16.597</v>
      </c>
      <c r="G11" s="655">
        <v>137557.11</v>
      </c>
      <c r="H11" s="655">
        <v>131565.63</v>
      </c>
      <c r="I11" s="655">
        <v>16375.52</v>
      </c>
      <c r="J11" s="168">
        <f t="shared" si="1"/>
        <v>153932.62999999998</v>
      </c>
    </row>
    <row r="12" spans="1:10" ht="15.75">
      <c r="A12" s="31">
        <v>6</v>
      </c>
      <c r="B12" s="27" t="s">
        <v>274</v>
      </c>
      <c r="C12" s="655">
        <v>6.2909999999999995</v>
      </c>
      <c r="D12" s="655">
        <v>6.2909999999999995</v>
      </c>
      <c r="E12" s="655">
        <v>0.838</v>
      </c>
      <c r="F12" s="65">
        <f t="shared" si="0"/>
        <v>7.129</v>
      </c>
      <c r="G12" s="655">
        <v>58344.8</v>
      </c>
      <c r="H12" s="655">
        <v>57353.26</v>
      </c>
      <c r="I12" s="655">
        <v>8903.05</v>
      </c>
      <c r="J12" s="168">
        <f t="shared" si="1"/>
        <v>67247.85</v>
      </c>
    </row>
    <row r="13" spans="1:10" ht="15.75">
      <c r="A13" s="31">
        <v>7</v>
      </c>
      <c r="B13" s="46" t="s">
        <v>77</v>
      </c>
      <c r="C13" s="655">
        <v>77.06200000000001</v>
      </c>
      <c r="D13" s="655">
        <v>77.06200000000001</v>
      </c>
      <c r="E13" s="655">
        <v>1.862</v>
      </c>
      <c r="F13" s="65">
        <f t="shared" si="0"/>
        <v>78.924</v>
      </c>
      <c r="G13" s="655">
        <v>605424.67</v>
      </c>
      <c r="H13" s="655">
        <v>605386.65</v>
      </c>
      <c r="I13" s="655">
        <v>73239.85</v>
      </c>
      <c r="J13" s="168">
        <f t="shared" si="1"/>
        <v>678664.52</v>
      </c>
    </row>
    <row r="14" spans="1:10" ht="15.75">
      <c r="A14" s="31"/>
      <c r="B14" s="27" t="s">
        <v>349</v>
      </c>
      <c r="C14" s="186"/>
      <c r="D14" s="186"/>
      <c r="E14" s="186"/>
      <c r="F14" s="186"/>
      <c r="G14" s="186"/>
      <c r="H14" s="186"/>
      <c r="I14" s="186"/>
      <c r="J14" s="187"/>
    </row>
    <row r="15" spans="1:10" ht="15.75">
      <c r="A15" s="31">
        <v>8</v>
      </c>
      <c r="B15" s="27" t="s">
        <v>81</v>
      </c>
      <c r="C15" s="655">
        <v>33.16</v>
      </c>
      <c r="D15" s="655">
        <v>33.16</v>
      </c>
      <c r="E15" s="655">
        <v>1.561</v>
      </c>
      <c r="F15" s="65">
        <f aca="true" t="shared" si="2" ref="F15:F21">C15+E15</f>
        <v>34.721</v>
      </c>
      <c r="G15" s="655">
        <v>272848.12</v>
      </c>
      <c r="H15" s="655">
        <v>272810.1</v>
      </c>
      <c r="I15" s="655">
        <v>68381.54</v>
      </c>
      <c r="J15" s="168">
        <f aca="true" t="shared" si="3" ref="J15:J21">G15+I15</f>
        <v>341229.66</v>
      </c>
    </row>
    <row r="16" spans="1:10" ht="15.75">
      <c r="A16" s="31">
        <v>9</v>
      </c>
      <c r="B16" s="46" t="s">
        <v>329</v>
      </c>
      <c r="C16" s="65">
        <f>SUM(C17:C19)</f>
        <v>199.11700000000002</v>
      </c>
      <c r="D16" s="65">
        <f>SUM(D17:D19)</f>
        <v>198.931</v>
      </c>
      <c r="E16" s="65">
        <f>SUM(E17:E19)</f>
        <v>10.145</v>
      </c>
      <c r="F16" s="65">
        <f t="shared" si="2"/>
        <v>209.26200000000003</v>
      </c>
      <c r="G16" s="65">
        <f>SUM(G17:G19)</f>
        <v>1745007.87</v>
      </c>
      <c r="H16" s="65">
        <f>SUM(H17:H19)</f>
        <v>1729786.79</v>
      </c>
      <c r="I16" s="65">
        <f>SUM(I17:I19)</f>
        <v>144439.96</v>
      </c>
      <c r="J16" s="168">
        <f t="shared" si="3"/>
        <v>1889447.83</v>
      </c>
    </row>
    <row r="17" spans="1:10" ht="15.75">
      <c r="A17" s="31">
        <v>10</v>
      </c>
      <c r="B17" s="27" t="s">
        <v>275</v>
      </c>
      <c r="C17" s="655">
        <v>71.10700000000001</v>
      </c>
      <c r="D17" s="655">
        <v>71.07900000000001</v>
      </c>
      <c r="E17" s="655">
        <v>4.904</v>
      </c>
      <c r="F17" s="65">
        <f t="shared" si="2"/>
        <v>76.01100000000001</v>
      </c>
      <c r="G17" s="655">
        <v>772483.66</v>
      </c>
      <c r="H17" s="655">
        <v>762537.37</v>
      </c>
      <c r="I17" s="655">
        <v>46041.09</v>
      </c>
      <c r="J17" s="168">
        <f t="shared" si="3"/>
        <v>818524.75</v>
      </c>
    </row>
    <row r="18" spans="1:10" ht="15.75">
      <c r="A18" s="31">
        <v>11</v>
      </c>
      <c r="B18" s="27" t="s">
        <v>219</v>
      </c>
      <c r="C18" s="655">
        <v>83.849</v>
      </c>
      <c r="D18" s="655">
        <v>83.691</v>
      </c>
      <c r="E18" s="655">
        <v>1.649</v>
      </c>
      <c r="F18" s="65">
        <f t="shared" si="2"/>
        <v>85.498</v>
      </c>
      <c r="G18" s="655">
        <v>721422.58</v>
      </c>
      <c r="H18" s="655">
        <v>717000.9</v>
      </c>
      <c r="I18" s="655">
        <v>61705.97</v>
      </c>
      <c r="J18" s="168">
        <f t="shared" si="3"/>
        <v>783128.5499999999</v>
      </c>
    </row>
    <row r="19" spans="1:10" ht="15.75">
      <c r="A19" s="31">
        <v>12</v>
      </c>
      <c r="B19" s="27" t="s">
        <v>196</v>
      </c>
      <c r="C19" s="655">
        <v>44.161</v>
      </c>
      <c r="D19" s="655">
        <v>44.161</v>
      </c>
      <c r="E19" s="655">
        <v>3.5919999999999996</v>
      </c>
      <c r="F19" s="65">
        <f t="shared" si="2"/>
        <v>47.753</v>
      </c>
      <c r="G19" s="655">
        <v>251101.63</v>
      </c>
      <c r="H19" s="655">
        <v>250248.52</v>
      </c>
      <c r="I19" s="655">
        <v>36692.9</v>
      </c>
      <c r="J19" s="168">
        <f t="shared" si="3"/>
        <v>287794.53</v>
      </c>
    </row>
    <row r="20" spans="1:10" ht="15.75">
      <c r="A20" s="31">
        <v>13</v>
      </c>
      <c r="B20" s="46" t="s">
        <v>326</v>
      </c>
      <c r="C20" s="655">
        <v>34.445</v>
      </c>
      <c r="D20" s="655">
        <v>34.105000000000004</v>
      </c>
      <c r="E20" s="655">
        <v>1.006</v>
      </c>
      <c r="F20" s="65">
        <f t="shared" si="2"/>
        <v>35.451</v>
      </c>
      <c r="G20" s="655">
        <v>466434.21</v>
      </c>
      <c r="H20" s="655">
        <v>432998.93</v>
      </c>
      <c r="I20" s="655">
        <v>30126.56</v>
      </c>
      <c r="J20" s="168">
        <f t="shared" si="3"/>
        <v>496560.77</v>
      </c>
    </row>
    <row r="21" spans="1:10" ht="31.5">
      <c r="A21" s="31">
        <v>14</v>
      </c>
      <c r="B21" s="46" t="s">
        <v>78</v>
      </c>
      <c r="C21" s="655">
        <v>127.84899999999999</v>
      </c>
      <c r="D21" s="655">
        <v>127.84899999999999</v>
      </c>
      <c r="E21" s="655">
        <v>5.1690000000000005</v>
      </c>
      <c r="F21" s="65">
        <f t="shared" si="2"/>
        <v>133.018</v>
      </c>
      <c r="G21" s="655">
        <v>659602.68</v>
      </c>
      <c r="H21" s="655">
        <v>659602.68</v>
      </c>
      <c r="I21" s="655">
        <v>37564.31</v>
      </c>
      <c r="J21" s="168">
        <f t="shared" si="3"/>
        <v>697166.99</v>
      </c>
    </row>
    <row r="22" spans="1:10" ht="47.25">
      <c r="A22" s="31">
        <v>15</v>
      </c>
      <c r="B22" s="46" t="s">
        <v>372</v>
      </c>
      <c r="C22" s="65">
        <f>SUM(C23:C26)</f>
        <v>6.291</v>
      </c>
      <c r="D22" s="65">
        <f>SUM(D23:D26)</f>
        <v>6.291</v>
      </c>
      <c r="E22" s="65">
        <f>SUM(E23:E26)</f>
        <v>0.838</v>
      </c>
      <c r="F22" s="65">
        <v>7</v>
      </c>
      <c r="G22" s="65">
        <f>SUM(G23:G26)</f>
        <v>58344.8</v>
      </c>
      <c r="H22" s="65">
        <f>SUM(H23:H26)</f>
        <v>57353.26</v>
      </c>
      <c r="I22" s="65">
        <f>SUM(I23:I26)</f>
        <v>8903.05</v>
      </c>
      <c r="J22" s="168">
        <f>SUM(J23:J26)</f>
        <v>67247.85</v>
      </c>
    </row>
    <row r="23" spans="1:10" ht="15.75">
      <c r="A23" s="31" t="s">
        <v>327</v>
      </c>
      <c r="B23" s="47" t="s">
        <v>1359</v>
      </c>
      <c r="C23" s="655">
        <v>6.291</v>
      </c>
      <c r="D23" s="655">
        <v>6.291</v>
      </c>
      <c r="E23" s="655">
        <v>0.838</v>
      </c>
      <c r="F23" s="65">
        <f aca="true" t="shared" si="4" ref="F23:F29">C23+E23</f>
        <v>7.1290000000000004</v>
      </c>
      <c r="G23" s="184">
        <v>58344.8</v>
      </c>
      <c r="H23" s="184">
        <v>57353.26</v>
      </c>
      <c r="I23" s="184">
        <v>8903.05</v>
      </c>
      <c r="J23" s="168">
        <f>G23+I23</f>
        <v>67247.85</v>
      </c>
    </row>
    <row r="24" spans="1:10" ht="15.75">
      <c r="A24" s="31" t="s">
        <v>452</v>
      </c>
      <c r="B24" s="47"/>
      <c r="C24" s="655"/>
      <c r="D24" s="655"/>
      <c r="E24" s="655"/>
      <c r="F24" s="65">
        <f t="shared" si="4"/>
        <v>0</v>
      </c>
      <c r="G24" s="184"/>
      <c r="H24" s="184"/>
      <c r="I24" s="184"/>
      <c r="J24" s="168">
        <f>G24+I24</f>
        <v>0</v>
      </c>
    </row>
    <row r="25" spans="1:10" ht="15.75">
      <c r="A25" s="31" t="s">
        <v>453</v>
      </c>
      <c r="B25" s="47"/>
      <c r="C25" s="655"/>
      <c r="D25" s="655"/>
      <c r="E25" s="655"/>
      <c r="F25" s="65">
        <f t="shared" si="4"/>
        <v>0</v>
      </c>
      <c r="G25" s="184"/>
      <c r="H25" s="184"/>
      <c r="I25" s="184"/>
      <c r="J25" s="168">
        <f>G25+I25</f>
        <v>0</v>
      </c>
    </row>
    <row r="26" spans="1:10" ht="16.5" customHeight="1">
      <c r="A26" s="31" t="s">
        <v>454</v>
      </c>
      <c r="B26" s="47"/>
      <c r="C26" s="655"/>
      <c r="D26" s="655"/>
      <c r="E26" s="655"/>
      <c r="F26" s="65">
        <f t="shared" si="4"/>
        <v>0</v>
      </c>
      <c r="G26" s="184"/>
      <c r="H26" s="184"/>
      <c r="I26" s="184"/>
      <c r="J26" s="168">
        <f>G26+I26</f>
        <v>0</v>
      </c>
    </row>
    <row r="27" spans="1:10" ht="15.75">
      <c r="A27" s="31"/>
      <c r="B27" s="27"/>
      <c r="C27" s="185"/>
      <c r="D27" s="185"/>
      <c r="E27" s="185"/>
      <c r="F27" s="186">
        <f t="shared" si="4"/>
        <v>0</v>
      </c>
      <c r="G27" s="185"/>
      <c r="H27" s="185"/>
      <c r="I27" s="185"/>
      <c r="J27" s="187"/>
    </row>
    <row r="28" spans="1:10" ht="15.75">
      <c r="A28" s="31">
        <v>16</v>
      </c>
      <c r="B28" s="46" t="s">
        <v>79</v>
      </c>
      <c r="C28" s="655">
        <v>78.108</v>
      </c>
      <c r="D28" s="655">
        <v>78.108</v>
      </c>
      <c r="E28" s="655">
        <v>18.805</v>
      </c>
      <c r="F28" s="65">
        <f t="shared" si="4"/>
        <v>96.91300000000001</v>
      </c>
      <c r="G28" s="655">
        <v>379797.79</v>
      </c>
      <c r="H28" s="655">
        <v>379797.79</v>
      </c>
      <c r="I28" s="655">
        <v>113335.54</v>
      </c>
      <c r="J28" s="168">
        <f>G28+I28</f>
        <v>493133.32999999996</v>
      </c>
    </row>
    <row r="29" spans="1:10" ht="15.75">
      <c r="A29" s="31">
        <v>17</v>
      </c>
      <c r="B29" s="46" t="s">
        <v>80</v>
      </c>
      <c r="C29" s="655">
        <v>0</v>
      </c>
      <c r="D29" s="655">
        <v>0</v>
      </c>
      <c r="E29" s="655">
        <v>12.77</v>
      </c>
      <c r="F29" s="65">
        <f t="shared" si="4"/>
        <v>12.77</v>
      </c>
      <c r="G29" s="655">
        <v>0</v>
      </c>
      <c r="H29" s="655">
        <v>0</v>
      </c>
      <c r="I29" s="655">
        <v>72456.91</v>
      </c>
      <c r="J29" s="168">
        <f>G29+I29</f>
        <v>72456.91</v>
      </c>
    </row>
    <row r="30" spans="1:10" ht="16.5" thickBot="1">
      <c r="A30" s="32">
        <v>18</v>
      </c>
      <c r="B30" s="48" t="s">
        <v>373</v>
      </c>
      <c r="C30" s="66">
        <f aca="true" t="shared" si="5" ref="C30:J30">C7+C13+C16+C20+C21+C28+C29</f>
        <v>1079.8290000000002</v>
      </c>
      <c r="D30" s="66">
        <f t="shared" si="5"/>
        <v>1079.303</v>
      </c>
      <c r="E30" s="66">
        <f t="shared" si="5"/>
        <v>75.035</v>
      </c>
      <c r="F30" s="66">
        <f t="shared" si="5"/>
        <v>1154.864</v>
      </c>
      <c r="G30" s="66">
        <f t="shared" si="5"/>
        <v>11243565</v>
      </c>
      <c r="H30" s="66">
        <f t="shared" si="5"/>
        <v>11061650.909999998</v>
      </c>
      <c r="I30" s="66">
        <f t="shared" si="5"/>
        <v>1130979.42</v>
      </c>
      <c r="J30" s="171">
        <f t="shared" si="5"/>
        <v>12374544.42</v>
      </c>
    </row>
    <row r="31" spans="1:10" ht="15.75">
      <c r="A31" s="18"/>
      <c r="B31" s="18"/>
      <c r="C31" s="21"/>
      <c r="D31" s="18"/>
      <c r="E31" s="18"/>
      <c r="F31" s="21"/>
      <c r="G31" s="21"/>
      <c r="H31" s="21"/>
      <c r="I31" s="21"/>
      <c r="J31" s="676"/>
    </row>
    <row r="32" spans="1:10" ht="32.25" customHeight="1">
      <c r="A32" s="739" t="s">
        <v>1360</v>
      </c>
      <c r="B32" s="740"/>
      <c r="C32" s="740"/>
      <c r="D32" s="740"/>
      <c r="E32" s="740"/>
      <c r="F32" s="740"/>
      <c r="G32" s="740"/>
      <c r="H32" s="740"/>
      <c r="I32" s="740"/>
      <c r="J32" s="741"/>
    </row>
    <row r="34" spans="2:10" ht="50.25" customHeight="1">
      <c r="B34" s="743" t="s">
        <v>963</v>
      </c>
      <c r="C34" s="743"/>
      <c r="D34" s="743"/>
      <c r="E34" s="743"/>
      <c r="F34" s="743"/>
      <c r="G34" s="743"/>
      <c r="H34" s="743"/>
      <c r="I34" s="743"/>
      <c r="J34" s="743"/>
    </row>
    <row r="35" ht="15.75">
      <c r="B35" s="404" t="s">
        <v>932</v>
      </c>
    </row>
    <row r="36" ht="15.75">
      <c r="B36" s="404" t="s">
        <v>933</v>
      </c>
    </row>
    <row r="37" ht="15.75">
      <c r="B37" s="404" t="s">
        <v>934</v>
      </c>
    </row>
    <row r="40" spans="1:8" ht="15.75">
      <c r="A40" s="701" t="s">
        <v>1356</v>
      </c>
      <c r="B40" s="701"/>
      <c r="C40" s="701"/>
      <c r="D40" s="701"/>
      <c r="E40" s="701"/>
      <c r="F40" s="701"/>
      <c r="G40" s="701"/>
      <c r="H40" s="701"/>
    </row>
    <row r="41" spans="1:8" ht="18" customHeight="1">
      <c r="A41" s="701" t="s">
        <v>1361</v>
      </c>
      <c r="B41" s="701"/>
      <c r="C41" s="701"/>
      <c r="D41" s="701"/>
      <c r="E41" s="701"/>
      <c r="F41" s="701"/>
      <c r="G41" s="701"/>
      <c r="H41" s="701"/>
    </row>
    <row r="42" spans="1:8" ht="18" customHeight="1">
      <c r="A42" s="701" t="s">
        <v>1357</v>
      </c>
      <c r="B42" s="701"/>
      <c r="C42" s="701"/>
      <c r="D42" s="701"/>
      <c r="E42" s="701"/>
      <c r="F42" s="701"/>
      <c r="G42" s="701"/>
      <c r="H42" s="701"/>
    </row>
  </sheetData>
  <sheetProtection/>
  <mergeCells count="17">
    <mergeCell ref="A40:H40"/>
    <mergeCell ref="A41:H41"/>
    <mergeCell ref="A42:H42"/>
    <mergeCell ref="H3:H4"/>
    <mergeCell ref="B34:J34"/>
    <mergeCell ref="A1:J1"/>
    <mergeCell ref="A2:J2"/>
    <mergeCell ref="G3:G5"/>
    <mergeCell ref="I3:I5"/>
    <mergeCell ref="C4:C5"/>
    <mergeCell ref="E4:E5"/>
    <mergeCell ref="F4:F5"/>
    <mergeCell ref="B3:B5"/>
    <mergeCell ref="A3:A5"/>
    <mergeCell ref="J3:J5"/>
    <mergeCell ref="A32:J32"/>
    <mergeCell ref="C3:F3"/>
  </mergeCells>
  <printOptions gridLines="1"/>
  <pageMargins left="0.47" right="0.31" top="0.75" bottom="0.41" header="0.5118110236220472" footer="0.28"/>
  <pageSetup fitToHeight="1" fitToWidth="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sheetPr>
    <tabColor rgb="FF99FFCC"/>
    <pageSetUpPr fitToPage="1"/>
  </sheetPr>
  <dimension ref="A1:J26"/>
  <sheetViews>
    <sheetView zoomScale="90" zoomScaleNormal="90" zoomScalePageLayoutView="0" workbookViewId="0" topLeftCell="A1">
      <pane xSplit="2" ySplit="6" topLeftCell="C11" activePane="bottomRight" state="frozen"/>
      <selection pane="topLeft" activeCell="A1" sqref="A1"/>
      <selection pane="topRight" activeCell="C1" sqref="C1"/>
      <selection pane="bottomLeft" activeCell="A7" sqref="A7"/>
      <selection pane="bottomRight" activeCell="M18" sqref="M18"/>
    </sheetView>
  </sheetViews>
  <sheetFormatPr defaultColWidth="9.140625" defaultRowHeight="12.75"/>
  <cols>
    <col min="1" max="1" width="9.140625" style="211" customWidth="1"/>
    <col min="2" max="2" width="70.421875" style="211" customWidth="1"/>
    <col min="3" max="3" width="23.140625" style="211" customWidth="1"/>
    <col min="4" max="4" width="23.8515625" style="211" customWidth="1"/>
    <col min="5" max="5" width="24.57421875" style="211" bestFit="1" customWidth="1"/>
    <col min="6" max="6" width="24.421875" style="211" customWidth="1"/>
    <col min="7" max="7" width="24.00390625" style="211" customWidth="1"/>
    <col min="8" max="8" width="13.57421875" style="211" customWidth="1"/>
    <col min="9" max="16384" width="9.140625" style="211" customWidth="1"/>
  </cols>
  <sheetData>
    <row r="1" spans="1:6" ht="48" customHeight="1" thickBot="1">
      <c r="A1" s="750" t="s">
        <v>1088</v>
      </c>
      <c r="B1" s="750"/>
      <c r="C1" s="750"/>
      <c r="D1" s="750"/>
      <c r="E1" s="750"/>
      <c r="F1" s="750"/>
    </row>
    <row r="2" spans="1:7" ht="44.25" customHeight="1" thickBot="1">
      <c r="A2" s="747" t="s">
        <v>1338</v>
      </c>
      <c r="B2" s="748"/>
      <c r="C2" s="748"/>
      <c r="D2" s="748"/>
      <c r="E2" s="748"/>
      <c r="F2" s="748"/>
      <c r="G2" s="749"/>
    </row>
    <row r="3" spans="1:7" ht="48.75" customHeight="1">
      <c r="A3" s="751" t="s">
        <v>238</v>
      </c>
      <c r="B3" s="754" t="s">
        <v>380</v>
      </c>
      <c r="C3" s="757" t="s">
        <v>1258</v>
      </c>
      <c r="D3" s="758"/>
      <c r="E3" s="761" t="s">
        <v>1339</v>
      </c>
      <c r="F3" s="761" t="s">
        <v>1340</v>
      </c>
      <c r="G3" s="765" t="s">
        <v>1234</v>
      </c>
    </row>
    <row r="4" spans="1:7" ht="24" customHeight="1">
      <c r="A4" s="752"/>
      <c r="B4" s="755"/>
      <c r="C4" s="759" t="s">
        <v>392</v>
      </c>
      <c r="D4" s="760"/>
      <c r="E4" s="762"/>
      <c r="F4" s="762"/>
      <c r="G4" s="766"/>
    </row>
    <row r="5" spans="1:7" ht="48" thickBot="1">
      <c r="A5" s="753"/>
      <c r="B5" s="756"/>
      <c r="C5" s="483" t="s">
        <v>893</v>
      </c>
      <c r="D5" s="484" t="s">
        <v>1030</v>
      </c>
      <c r="E5" s="763"/>
      <c r="F5" s="763"/>
      <c r="G5" s="767"/>
    </row>
    <row r="6" spans="1:7" ht="26.25" customHeight="1">
      <c r="A6" s="480"/>
      <c r="B6" s="481"/>
      <c r="C6" s="479" t="s">
        <v>332</v>
      </c>
      <c r="D6" s="479" t="s">
        <v>333</v>
      </c>
      <c r="E6" s="479" t="s">
        <v>334</v>
      </c>
      <c r="F6" s="521" t="s">
        <v>341</v>
      </c>
      <c r="G6" s="482" t="s">
        <v>1031</v>
      </c>
    </row>
    <row r="7" spans="1:8" ht="21.75" customHeight="1">
      <c r="A7" s="216">
        <v>1</v>
      </c>
      <c r="B7" s="212" t="s">
        <v>1341</v>
      </c>
      <c r="C7" s="188">
        <f>C8+C11</f>
        <v>664035</v>
      </c>
      <c r="D7" s="188">
        <f>D8+D11</f>
        <v>54746</v>
      </c>
      <c r="E7" s="188">
        <f>E8+E11</f>
        <v>244852</v>
      </c>
      <c r="F7" s="188">
        <f>F8+F11</f>
        <v>333608</v>
      </c>
      <c r="G7" s="522">
        <f>SUM(C7:F7)</f>
        <v>1297241</v>
      </c>
      <c r="H7" s="670"/>
    </row>
    <row r="8" spans="1:7" ht="57" customHeight="1">
      <c r="A8" s="216">
        <v>2</v>
      </c>
      <c r="B8" s="217" t="s">
        <v>1342</v>
      </c>
      <c r="C8" s="188">
        <f>C9</f>
        <v>332806</v>
      </c>
      <c r="D8" s="188">
        <f>D10</f>
        <v>23579</v>
      </c>
      <c r="E8" s="188">
        <f>SUM(E9:E10)</f>
        <v>84685</v>
      </c>
      <c r="F8" s="188">
        <f>SUM(F9:F10)</f>
        <v>213139</v>
      </c>
      <c r="G8" s="189">
        <f aca="true" t="shared" si="0" ref="G8:G17">SUM(C8:F8)</f>
        <v>654209</v>
      </c>
    </row>
    <row r="9" spans="1:7" ht="51.75" customHeight="1">
      <c r="A9" s="216">
        <v>3</v>
      </c>
      <c r="B9" s="378" t="s">
        <v>1235</v>
      </c>
      <c r="C9" s="301">
        <v>332806</v>
      </c>
      <c r="D9" s="191" t="s">
        <v>365</v>
      </c>
      <c r="E9" s="301">
        <v>80725</v>
      </c>
      <c r="F9" s="523">
        <v>213139</v>
      </c>
      <c r="G9" s="189">
        <f t="shared" si="0"/>
        <v>626670</v>
      </c>
    </row>
    <row r="10" spans="1:7" ht="31.5">
      <c r="A10" s="216">
        <v>4</v>
      </c>
      <c r="B10" s="217" t="s">
        <v>1236</v>
      </c>
      <c r="C10" s="191" t="s">
        <v>365</v>
      </c>
      <c r="D10" s="301">
        <v>23579</v>
      </c>
      <c r="E10" s="301">
        <v>3960</v>
      </c>
      <c r="F10" s="523"/>
      <c r="G10" s="189">
        <f t="shared" si="0"/>
        <v>27539</v>
      </c>
    </row>
    <row r="11" spans="1:7" ht="51" customHeight="1">
      <c r="A11" s="216">
        <v>5</v>
      </c>
      <c r="B11" s="217" t="s">
        <v>1343</v>
      </c>
      <c r="C11" s="188">
        <f>C12</f>
        <v>331229</v>
      </c>
      <c r="D11" s="188">
        <f>D13</f>
        <v>31167</v>
      </c>
      <c r="E11" s="188">
        <f>SUM(E12:E13)</f>
        <v>160167</v>
      </c>
      <c r="F11" s="188">
        <f>SUM(F12:F13)</f>
        <v>120469</v>
      </c>
      <c r="G11" s="189">
        <f>C11+D11+E11+F11</f>
        <v>643032</v>
      </c>
    </row>
    <row r="12" spans="1:7" ht="47.25" customHeight="1">
      <c r="A12" s="216">
        <v>6</v>
      </c>
      <c r="B12" s="378" t="s">
        <v>1237</v>
      </c>
      <c r="C12" s="301">
        <v>331229</v>
      </c>
      <c r="D12" s="191" t="s">
        <v>365</v>
      </c>
      <c r="E12" s="301">
        <v>159273</v>
      </c>
      <c r="F12" s="301">
        <v>114669</v>
      </c>
      <c r="G12" s="189">
        <f t="shared" si="0"/>
        <v>605171</v>
      </c>
    </row>
    <row r="13" spans="1:8" s="19" customFormat="1" ht="31.5">
      <c r="A13" s="216">
        <v>7</v>
      </c>
      <c r="B13" s="217" t="s">
        <v>1238</v>
      </c>
      <c r="C13" s="191" t="s">
        <v>365</v>
      </c>
      <c r="D13" s="301">
        <v>31167</v>
      </c>
      <c r="E13" s="301">
        <v>894</v>
      </c>
      <c r="F13" s="301">
        <v>5800</v>
      </c>
      <c r="G13" s="189">
        <f t="shared" si="0"/>
        <v>37861</v>
      </c>
      <c r="H13" s="211"/>
    </row>
    <row r="14" spans="1:7" ht="49.5" customHeight="1">
      <c r="A14" s="216">
        <v>8</v>
      </c>
      <c r="B14" s="147" t="s">
        <v>1072</v>
      </c>
      <c r="C14" s="301">
        <v>129596</v>
      </c>
      <c r="D14" s="191" t="s">
        <v>365</v>
      </c>
      <c r="E14" s="191" t="s">
        <v>365</v>
      </c>
      <c r="F14" s="191" t="s">
        <v>365</v>
      </c>
      <c r="G14" s="189">
        <f>SUM(C14:F14)</f>
        <v>129596</v>
      </c>
    </row>
    <row r="15" spans="1:7" ht="31.5">
      <c r="A15" s="216">
        <v>9</v>
      </c>
      <c r="B15" s="217" t="s">
        <v>1344</v>
      </c>
      <c r="C15" s="301">
        <v>812174</v>
      </c>
      <c r="D15" s="301">
        <v>54746</v>
      </c>
      <c r="E15" s="191" t="s">
        <v>365</v>
      </c>
      <c r="F15" s="191" t="s">
        <v>365</v>
      </c>
      <c r="G15" s="189">
        <f t="shared" si="0"/>
        <v>866920</v>
      </c>
    </row>
    <row r="16" spans="1:7" ht="39" customHeight="1">
      <c r="A16" s="216">
        <v>10</v>
      </c>
      <c r="B16" s="217" t="s">
        <v>1345</v>
      </c>
      <c r="C16" s="190">
        <f>C14+C15-C7</f>
        <v>277735</v>
      </c>
      <c r="D16" s="191" t="s">
        <v>365</v>
      </c>
      <c r="E16" s="191" t="s">
        <v>365</v>
      </c>
      <c r="F16" s="191" t="s">
        <v>365</v>
      </c>
      <c r="G16" s="189">
        <f t="shared" si="0"/>
        <v>277735</v>
      </c>
    </row>
    <row r="17" spans="1:7" ht="21" customHeight="1">
      <c r="A17" s="216">
        <v>11</v>
      </c>
      <c r="B17" s="218" t="s">
        <v>1346</v>
      </c>
      <c r="C17" s="301">
        <v>1286</v>
      </c>
      <c r="D17" s="191" t="s">
        <v>365</v>
      </c>
      <c r="E17" s="301">
        <v>459</v>
      </c>
      <c r="F17" s="523">
        <v>586</v>
      </c>
      <c r="G17" s="189">
        <f t="shared" si="0"/>
        <v>2331</v>
      </c>
    </row>
    <row r="18" spans="1:7" ht="21" customHeight="1" thickBot="1">
      <c r="A18" s="510">
        <v>12</v>
      </c>
      <c r="B18" s="219" t="s">
        <v>459</v>
      </c>
      <c r="C18" s="302">
        <f>IF(C17=0,0,+(C7+D7)/C17)</f>
        <v>558.9276827371696</v>
      </c>
      <c r="D18" s="192" t="s">
        <v>365</v>
      </c>
      <c r="E18" s="302">
        <f>IF(E17=0,0,+E7/E17)</f>
        <v>533.4466230936819</v>
      </c>
      <c r="F18" s="302">
        <f>IF(F17=0,0,+F7/F17)</f>
        <v>569.2969283276451</v>
      </c>
      <c r="G18" s="511">
        <f>IF(G17=0,0,+G7/G17)</f>
        <v>556.5169455169455</v>
      </c>
    </row>
    <row r="20" ht="15.75">
      <c r="A20" s="368" t="s">
        <v>1347</v>
      </c>
    </row>
    <row r="21" ht="15.75">
      <c r="A21" s="509"/>
    </row>
    <row r="24" spans="1:10" ht="18.75" customHeight="1">
      <c r="A24" s="764" t="s">
        <v>1356</v>
      </c>
      <c r="B24" s="764"/>
      <c r="C24" s="764"/>
      <c r="D24" s="764"/>
      <c r="E24" s="764"/>
      <c r="F24" s="764"/>
      <c r="G24" s="764"/>
      <c r="H24" s="161"/>
      <c r="I24" s="161"/>
      <c r="J24" s="161"/>
    </row>
    <row r="25" spans="1:10" ht="18.75" customHeight="1">
      <c r="A25" s="764" t="s">
        <v>1362</v>
      </c>
      <c r="B25" s="764"/>
      <c r="C25" s="764"/>
      <c r="D25" s="764"/>
      <c r="E25" s="764"/>
      <c r="F25" s="764"/>
      <c r="G25" s="764"/>
      <c r="H25" s="161"/>
      <c r="I25" s="161"/>
      <c r="J25" s="161"/>
    </row>
    <row r="26" spans="1:10" ht="18.75" customHeight="1">
      <c r="A26" s="764" t="s">
        <v>1357</v>
      </c>
      <c r="B26" s="764"/>
      <c r="C26" s="764"/>
      <c r="D26" s="764"/>
      <c r="E26" s="764"/>
      <c r="F26" s="764"/>
      <c r="G26" s="764"/>
      <c r="H26" s="161"/>
      <c r="I26" s="161"/>
      <c r="J26" s="161"/>
    </row>
  </sheetData>
  <sheetProtection/>
  <mergeCells count="12">
    <mergeCell ref="A24:G24"/>
    <mergeCell ref="A25:G25"/>
    <mergeCell ref="A26:G26"/>
    <mergeCell ref="G3:G5"/>
    <mergeCell ref="A2:G2"/>
    <mergeCell ref="A1:F1"/>
    <mergeCell ref="A3:A5"/>
    <mergeCell ref="B3:B5"/>
    <mergeCell ref="C3:D3"/>
    <mergeCell ref="C4:D4"/>
    <mergeCell ref="E3:E5"/>
    <mergeCell ref="F3:F5"/>
  </mergeCells>
  <printOptions/>
  <pageMargins left="0.45" right="0.33" top="0.7480314960629921" bottom="0.7480314960629921" header="0.31496062992125984" footer="0.31496062992125984"/>
  <pageSetup fitToHeight="1" fitToWidth="1" horizontalDpi="600" verticalDpi="600" orientation="landscape" paperSize="9" scale="70" r:id="rId3"/>
  <legacyDrawing r:id="rId2"/>
</worksheet>
</file>

<file path=xl/worksheets/sheet12.xml><?xml version="1.0" encoding="utf-8"?>
<worksheet xmlns="http://schemas.openxmlformats.org/spreadsheetml/2006/main" xmlns:r="http://schemas.openxmlformats.org/officeDocument/2006/relationships">
  <sheetPr>
    <tabColor theme="9"/>
    <pageSetUpPr fitToPage="1"/>
  </sheetPr>
  <dimension ref="A1:J27"/>
  <sheetViews>
    <sheetView zoomScale="90" zoomScaleNormal="90" zoomScalePageLayoutView="0" workbookViewId="0" topLeftCell="A1">
      <pane xSplit="2" ySplit="6" topLeftCell="C12" activePane="bottomRight" state="frozen"/>
      <selection pane="topLeft" activeCell="A1" sqref="A1"/>
      <selection pane="topRight" activeCell="C1" sqref="C1"/>
      <selection pane="bottomLeft" activeCell="A7" sqref="A7"/>
      <selection pane="bottomRight" activeCell="O18" sqref="O18"/>
    </sheetView>
  </sheetViews>
  <sheetFormatPr defaultColWidth="9.140625" defaultRowHeight="12.75"/>
  <cols>
    <col min="1" max="1" width="9.140625" style="211" customWidth="1"/>
    <col min="2" max="2" width="70.421875" style="211" customWidth="1"/>
    <col min="3" max="3" width="23.140625" style="211" customWidth="1"/>
    <col min="4" max="4" width="23.8515625" style="211" customWidth="1"/>
    <col min="5" max="5" width="24.57421875" style="211" bestFit="1" customWidth="1"/>
    <col min="6" max="6" width="24.421875" style="211" customWidth="1"/>
    <col min="7" max="7" width="24.00390625" style="211" customWidth="1"/>
    <col min="8" max="8" width="15.8515625" style="211" customWidth="1"/>
    <col min="9" max="16384" width="9.140625" style="211" customWidth="1"/>
  </cols>
  <sheetData>
    <row r="1" spans="1:6" ht="48" customHeight="1" thickBot="1">
      <c r="A1" s="750" t="s">
        <v>1088</v>
      </c>
      <c r="B1" s="750"/>
      <c r="C1" s="750"/>
      <c r="D1" s="750"/>
      <c r="E1" s="750"/>
      <c r="F1" s="750"/>
    </row>
    <row r="2" spans="1:7" ht="44.25" customHeight="1" thickBot="1">
      <c r="A2" s="747" t="s">
        <v>1338</v>
      </c>
      <c r="B2" s="748"/>
      <c r="C2" s="748"/>
      <c r="D2" s="748"/>
      <c r="E2" s="748"/>
      <c r="F2" s="748"/>
      <c r="G2" s="749"/>
    </row>
    <row r="3" spans="1:7" ht="48.75" customHeight="1">
      <c r="A3" s="751" t="s">
        <v>238</v>
      </c>
      <c r="B3" s="754" t="s">
        <v>380</v>
      </c>
      <c r="C3" s="757" t="s">
        <v>1258</v>
      </c>
      <c r="D3" s="758"/>
      <c r="E3" s="761" t="s">
        <v>1339</v>
      </c>
      <c r="F3" s="761" t="s">
        <v>1340</v>
      </c>
      <c r="G3" s="765" t="s">
        <v>1234</v>
      </c>
    </row>
    <row r="4" spans="1:7" ht="24" customHeight="1">
      <c r="A4" s="752"/>
      <c r="B4" s="755"/>
      <c r="C4" s="759" t="s">
        <v>392</v>
      </c>
      <c r="D4" s="760"/>
      <c r="E4" s="762"/>
      <c r="F4" s="762"/>
      <c r="G4" s="766"/>
    </row>
    <row r="5" spans="1:7" ht="48" thickBot="1">
      <c r="A5" s="753"/>
      <c r="B5" s="756"/>
      <c r="C5" s="483" t="s">
        <v>893</v>
      </c>
      <c r="D5" s="484" t="s">
        <v>1030</v>
      </c>
      <c r="E5" s="763"/>
      <c r="F5" s="763"/>
      <c r="G5" s="767"/>
    </row>
    <row r="6" spans="1:7" ht="26.25" customHeight="1">
      <c r="A6" s="480"/>
      <c r="B6" s="481"/>
      <c r="C6" s="479" t="s">
        <v>332</v>
      </c>
      <c r="D6" s="479" t="s">
        <v>333</v>
      </c>
      <c r="E6" s="479" t="s">
        <v>334</v>
      </c>
      <c r="F6" s="521" t="s">
        <v>341</v>
      </c>
      <c r="G6" s="482" t="s">
        <v>1031</v>
      </c>
    </row>
    <row r="7" spans="1:8" ht="21.75" customHeight="1">
      <c r="A7" s="216">
        <v>1</v>
      </c>
      <c r="B7" s="212" t="s">
        <v>1341</v>
      </c>
      <c r="C7" s="661">
        <f>C8+C11</f>
        <v>664035</v>
      </c>
      <c r="D7" s="661">
        <f>D8+D11</f>
        <v>54746</v>
      </c>
      <c r="E7" s="661">
        <f>E8+E11</f>
        <v>244852</v>
      </c>
      <c r="F7" s="661">
        <f>F8+F11</f>
        <v>333608</v>
      </c>
      <c r="G7" s="662">
        <f>SUM(C7:F7)</f>
        <v>1297241</v>
      </c>
      <c r="H7" s="670"/>
    </row>
    <row r="8" spans="1:7" ht="57" customHeight="1">
      <c r="A8" s="216">
        <v>2</v>
      </c>
      <c r="B8" s="217" t="s">
        <v>1342</v>
      </c>
      <c r="C8" s="661">
        <f>C9</f>
        <v>332806</v>
      </c>
      <c r="D8" s="661">
        <f>D10</f>
        <v>23579</v>
      </c>
      <c r="E8" s="661">
        <f>SUM(E9:E10)</f>
        <v>84685</v>
      </c>
      <c r="F8" s="661">
        <f>SUM(F9:F10)</f>
        <v>213139</v>
      </c>
      <c r="G8" s="663">
        <f aca="true" t="shared" si="0" ref="G8:G18">SUM(C8:F8)</f>
        <v>654209</v>
      </c>
    </row>
    <row r="9" spans="1:7" ht="51.75" customHeight="1">
      <c r="A9" s="216">
        <v>3</v>
      </c>
      <c r="B9" s="378" t="s">
        <v>1235</v>
      </c>
      <c r="C9" s="664">
        <v>332806</v>
      </c>
      <c r="D9" s="665" t="s">
        <v>365</v>
      </c>
      <c r="E9" s="664">
        <v>80725</v>
      </c>
      <c r="F9" s="666">
        <v>213139</v>
      </c>
      <c r="G9" s="663">
        <f t="shared" si="0"/>
        <v>626670</v>
      </c>
    </row>
    <row r="10" spans="1:7" ht="31.5">
      <c r="A10" s="216">
        <v>4</v>
      </c>
      <c r="B10" s="217" t="s">
        <v>1236</v>
      </c>
      <c r="C10" s="665" t="s">
        <v>365</v>
      </c>
      <c r="D10" s="664">
        <v>23579</v>
      </c>
      <c r="E10" s="664">
        <v>3960</v>
      </c>
      <c r="F10" s="666"/>
      <c r="G10" s="663">
        <f t="shared" si="0"/>
        <v>27539</v>
      </c>
    </row>
    <row r="11" spans="1:7" ht="51" customHeight="1">
      <c r="A11" s="216">
        <v>5</v>
      </c>
      <c r="B11" s="217" t="s">
        <v>1343</v>
      </c>
      <c r="C11" s="661">
        <f>C12</f>
        <v>331229</v>
      </c>
      <c r="D11" s="661">
        <f>D13</f>
        <v>31167</v>
      </c>
      <c r="E11" s="661">
        <f>SUM(E12:E13)</f>
        <v>160167</v>
      </c>
      <c r="F11" s="661">
        <f>SUM(F12:F13)</f>
        <v>120469</v>
      </c>
      <c r="G11" s="663">
        <f>C11+D11+E11+F11</f>
        <v>643032</v>
      </c>
    </row>
    <row r="12" spans="1:7" ht="47.25" customHeight="1">
      <c r="A12" s="216">
        <v>6</v>
      </c>
      <c r="B12" s="378" t="s">
        <v>1237</v>
      </c>
      <c r="C12" s="664">
        <v>331229</v>
      </c>
      <c r="D12" s="665" t="s">
        <v>365</v>
      </c>
      <c r="E12" s="664">
        <v>159273</v>
      </c>
      <c r="F12" s="664">
        <v>114669</v>
      </c>
      <c r="G12" s="663">
        <f t="shared" si="0"/>
        <v>605171</v>
      </c>
    </row>
    <row r="13" spans="1:8" s="19" customFormat="1" ht="31.5">
      <c r="A13" s="216">
        <v>7</v>
      </c>
      <c r="B13" s="217" t="s">
        <v>1238</v>
      </c>
      <c r="C13" s="665" t="s">
        <v>365</v>
      </c>
      <c r="D13" s="664">
        <v>31167</v>
      </c>
      <c r="E13" s="664">
        <v>894</v>
      </c>
      <c r="F13" s="664">
        <v>5800</v>
      </c>
      <c r="G13" s="663">
        <f t="shared" si="0"/>
        <v>37861</v>
      </c>
      <c r="H13" s="211"/>
    </row>
    <row r="14" spans="1:7" ht="49.5" customHeight="1">
      <c r="A14" s="658">
        <v>8</v>
      </c>
      <c r="B14" s="659" t="s">
        <v>1372</v>
      </c>
      <c r="C14" s="664">
        <f>129596+C15</f>
        <v>-14030</v>
      </c>
      <c r="D14" s="665" t="s">
        <v>365</v>
      </c>
      <c r="E14" s="665" t="s">
        <v>365</v>
      </c>
      <c r="F14" s="665" t="s">
        <v>365</v>
      </c>
      <c r="G14" s="663">
        <f>SUM(C14:F14)</f>
        <v>-14030</v>
      </c>
    </row>
    <row r="15" spans="1:7" ht="49.5" customHeight="1">
      <c r="A15" s="658" t="s">
        <v>462</v>
      </c>
      <c r="B15" s="660" t="s">
        <v>1373</v>
      </c>
      <c r="C15" s="664">
        <v>-143626</v>
      </c>
      <c r="D15" s="665" t="s">
        <v>365</v>
      </c>
      <c r="E15" s="665" t="s">
        <v>365</v>
      </c>
      <c r="F15" s="665" t="s">
        <v>365</v>
      </c>
      <c r="G15" s="663">
        <f>SUM(C15:F15)</f>
        <v>-143626</v>
      </c>
    </row>
    <row r="16" spans="1:7" ht="31.5">
      <c r="A16" s="216">
        <v>9</v>
      </c>
      <c r="B16" s="217" t="s">
        <v>1344</v>
      </c>
      <c r="C16" s="664">
        <v>812174</v>
      </c>
      <c r="D16" s="664">
        <v>54746</v>
      </c>
      <c r="E16" s="665" t="s">
        <v>365</v>
      </c>
      <c r="F16" s="665" t="s">
        <v>365</v>
      </c>
      <c r="G16" s="663">
        <f t="shared" si="0"/>
        <v>866920</v>
      </c>
    </row>
    <row r="17" spans="1:7" ht="39" customHeight="1">
      <c r="A17" s="216">
        <v>10</v>
      </c>
      <c r="B17" s="217" t="s">
        <v>1345</v>
      </c>
      <c r="C17" s="667">
        <f>C14+C16-C7</f>
        <v>134109</v>
      </c>
      <c r="D17" s="665" t="s">
        <v>365</v>
      </c>
      <c r="E17" s="665" t="s">
        <v>365</v>
      </c>
      <c r="F17" s="665" t="s">
        <v>365</v>
      </c>
      <c r="G17" s="663">
        <f t="shared" si="0"/>
        <v>134109</v>
      </c>
    </row>
    <row r="18" spans="1:7" ht="21" customHeight="1">
      <c r="A18" s="216">
        <v>11</v>
      </c>
      <c r="B18" s="218" t="s">
        <v>1346</v>
      </c>
      <c r="C18" s="664">
        <v>1286</v>
      </c>
      <c r="D18" s="665" t="s">
        <v>365</v>
      </c>
      <c r="E18" s="664">
        <v>459</v>
      </c>
      <c r="F18" s="666">
        <v>586</v>
      </c>
      <c r="G18" s="663">
        <f t="shared" si="0"/>
        <v>2331</v>
      </c>
    </row>
    <row r="19" spans="1:7" ht="21" customHeight="1" thickBot="1">
      <c r="A19" s="510">
        <v>12</v>
      </c>
      <c r="B19" s="219" t="s">
        <v>459</v>
      </c>
      <c r="C19" s="302">
        <f>IF(C18=0,0,+(C7+D7)/C18)</f>
        <v>558.9276827371696</v>
      </c>
      <c r="D19" s="668" t="s">
        <v>365</v>
      </c>
      <c r="E19" s="302">
        <f>IF(E18=0,0,+E7/E18)</f>
        <v>533.4466230936819</v>
      </c>
      <c r="F19" s="302">
        <f>IF(F18=0,0,+F7/F18)</f>
        <v>569.2969283276451</v>
      </c>
      <c r="G19" s="511">
        <f>IF(G18=0,0,+G7/G18)</f>
        <v>556.5169455169455</v>
      </c>
    </row>
    <row r="21" ht="15.75">
      <c r="A21" s="368" t="s">
        <v>1347</v>
      </c>
    </row>
    <row r="22" ht="15.75">
      <c r="A22" s="509"/>
    </row>
    <row r="25" spans="1:10" ht="18.75" customHeight="1">
      <c r="A25" s="764" t="s">
        <v>1356</v>
      </c>
      <c r="B25" s="764"/>
      <c r="C25" s="764"/>
      <c r="D25" s="764"/>
      <c r="E25" s="764"/>
      <c r="F25" s="764"/>
      <c r="G25" s="764"/>
      <c r="H25" s="161"/>
      <c r="I25" s="161"/>
      <c r="J25" s="161"/>
    </row>
    <row r="26" spans="1:10" ht="18.75" customHeight="1">
      <c r="A26" s="764" t="s">
        <v>1362</v>
      </c>
      <c r="B26" s="764"/>
      <c r="C26" s="764"/>
      <c r="D26" s="764"/>
      <c r="E26" s="764"/>
      <c r="F26" s="764"/>
      <c r="G26" s="764"/>
      <c r="H26" s="161"/>
      <c r="I26" s="161"/>
      <c r="J26" s="161"/>
    </row>
    <row r="27" spans="1:10" ht="18.75" customHeight="1">
      <c r="A27" s="764" t="s">
        <v>1357</v>
      </c>
      <c r="B27" s="764"/>
      <c r="C27" s="764"/>
      <c r="D27" s="764"/>
      <c r="E27" s="764"/>
      <c r="F27" s="764"/>
      <c r="G27" s="764"/>
      <c r="H27" s="161"/>
      <c r="I27" s="161"/>
      <c r="J27" s="161"/>
    </row>
  </sheetData>
  <sheetProtection/>
  <mergeCells count="12">
    <mergeCell ref="E3:E5"/>
    <mergeCell ref="F3:F5"/>
    <mergeCell ref="G3:G5"/>
    <mergeCell ref="C4:D4"/>
    <mergeCell ref="A25:G25"/>
    <mergeCell ref="A26:G26"/>
    <mergeCell ref="A27:G27"/>
    <mergeCell ref="A1:F1"/>
    <mergeCell ref="A2:G2"/>
    <mergeCell ref="A3:A5"/>
    <mergeCell ref="B3:B5"/>
    <mergeCell ref="C3:D3"/>
  </mergeCells>
  <printOptions/>
  <pageMargins left="0.45" right="0.33" top="0.7480314960629921" bottom="0.7480314960629921" header="0.31496062992125984" footer="0.31496062992125984"/>
  <pageSetup fitToHeight="1" fitToWidth="1" horizontalDpi="600" verticalDpi="600" orientation="landscape" paperSize="9" scale="66" r:id="rId3"/>
  <legacyDrawing r:id="rId2"/>
</worksheet>
</file>

<file path=xl/worksheets/sheet13.xml><?xml version="1.0" encoding="utf-8"?>
<worksheet xmlns="http://schemas.openxmlformats.org/spreadsheetml/2006/main" xmlns:r="http://schemas.openxmlformats.org/officeDocument/2006/relationships">
  <sheetPr>
    <tabColor indexed="42"/>
    <pageSetUpPr fitToPage="1"/>
  </sheetPr>
  <dimension ref="A1:J20"/>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A1" sqref="A1:F20"/>
    </sheetView>
  </sheetViews>
  <sheetFormatPr defaultColWidth="9.140625" defaultRowHeight="12.75"/>
  <cols>
    <col min="1" max="1" width="8.140625" style="19" customWidth="1"/>
    <col min="2" max="2" width="83.8515625" style="76" customWidth="1"/>
    <col min="3" max="3" width="18.00390625" style="19" customWidth="1"/>
    <col min="4" max="4" width="17.140625" style="19" customWidth="1"/>
    <col min="5" max="5" width="15.7109375" style="19" customWidth="1"/>
    <col min="6" max="6" width="18.00390625" style="19" customWidth="1"/>
    <col min="7" max="7" width="7.57421875" style="19" customWidth="1"/>
    <col min="8" max="16384" width="9.140625" style="19" customWidth="1"/>
  </cols>
  <sheetData>
    <row r="1" spans="1:8" ht="49.5" customHeight="1" thickBot="1">
      <c r="A1" s="775" t="s">
        <v>1073</v>
      </c>
      <c r="B1" s="776"/>
      <c r="C1" s="776"/>
      <c r="D1" s="776"/>
      <c r="E1" s="776"/>
      <c r="F1" s="777"/>
      <c r="G1" s="220"/>
      <c r="H1" s="24"/>
    </row>
    <row r="2" spans="1:7" ht="36.75" customHeight="1">
      <c r="A2" s="730" t="s">
        <v>1358</v>
      </c>
      <c r="B2" s="731"/>
      <c r="C2" s="731"/>
      <c r="D2" s="731"/>
      <c r="E2" s="731"/>
      <c r="F2" s="732"/>
      <c r="G2" s="221"/>
    </row>
    <row r="3" spans="1:7" ht="33" customHeight="1">
      <c r="A3" s="784" t="s">
        <v>238</v>
      </c>
      <c r="B3" s="782" t="s">
        <v>380</v>
      </c>
      <c r="C3" s="778">
        <v>2012</v>
      </c>
      <c r="D3" s="779"/>
      <c r="E3" s="780">
        <v>2013</v>
      </c>
      <c r="F3" s="781"/>
      <c r="G3" s="221"/>
    </row>
    <row r="4" spans="1:7" ht="69" customHeight="1">
      <c r="A4" s="785"/>
      <c r="B4" s="783"/>
      <c r="C4" s="126" t="s">
        <v>962</v>
      </c>
      <c r="D4" s="126" t="s">
        <v>221</v>
      </c>
      <c r="E4" s="126" t="s">
        <v>962</v>
      </c>
      <c r="F4" s="29" t="s">
        <v>318</v>
      </c>
      <c r="G4" s="221"/>
    </row>
    <row r="5" spans="1:7" ht="15.75">
      <c r="A5" s="139"/>
      <c r="B5" s="98"/>
      <c r="C5" s="37" t="s">
        <v>332</v>
      </c>
      <c r="D5" s="37" t="s">
        <v>333</v>
      </c>
      <c r="E5" s="95" t="s">
        <v>334</v>
      </c>
      <c r="F5" s="105" t="s">
        <v>341</v>
      </c>
      <c r="G5" s="221"/>
    </row>
    <row r="6" spans="1:10" ht="38.25" customHeight="1">
      <c r="A6" s="31">
        <v>1</v>
      </c>
      <c r="B6" s="99" t="s">
        <v>87</v>
      </c>
      <c r="C6" s="193">
        <v>1752684.99</v>
      </c>
      <c r="D6" s="194" t="s">
        <v>365</v>
      </c>
      <c r="E6" s="84">
        <v>1577122.9</v>
      </c>
      <c r="F6" s="195" t="s">
        <v>365</v>
      </c>
      <c r="G6" s="221"/>
      <c r="H6" s="768"/>
      <c r="I6" s="768"/>
      <c r="J6" s="768"/>
    </row>
    <row r="7" spans="1:10" ht="38.25" customHeight="1">
      <c r="A7" s="31">
        <f>A6+1</f>
        <v>2</v>
      </c>
      <c r="B7" s="99" t="s">
        <v>393</v>
      </c>
      <c r="C7" s="194" t="s">
        <v>365</v>
      </c>
      <c r="D7" s="84">
        <v>7974</v>
      </c>
      <c r="E7" s="194" t="s">
        <v>365</v>
      </c>
      <c r="F7" s="89">
        <v>7477</v>
      </c>
      <c r="G7" s="221"/>
      <c r="H7" s="768"/>
      <c r="I7" s="768"/>
      <c r="J7" s="768"/>
    </row>
    <row r="8" spans="1:7" ht="38.25" customHeight="1">
      <c r="A8" s="31">
        <f>A7+1</f>
        <v>3</v>
      </c>
      <c r="B8" s="99" t="s">
        <v>1064</v>
      </c>
      <c r="C8" s="194" t="s">
        <v>365</v>
      </c>
      <c r="D8" s="84">
        <v>1480</v>
      </c>
      <c r="E8" s="194" t="s">
        <v>365</v>
      </c>
      <c r="F8" s="89">
        <v>1390</v>
      </c>
      <c r="G8" s="221"/>
    </row>
    <row r="9" spans="1:7" ht="35.25" customHeight="1">
      <c r="A9" s="31">
        <f>A8+1</f>
        <v>4</v>
      </c>
      <c r="B9" s="72" t="s">
        <v>894</v>
      </c>
      <c r="C9" s="193">
        <v>47674.62</v>
      </c>
      <c r="D9" s="194" t="s">
        <v>365</v>
      </c>
      <c r="E9" s="196">
        <f>+C11</f>
        <v>364082.6300000001</v>
      </c>
      <c r="F9" s="195" t="s">
        <v>365</v>
      </c>
      <c r="G9" s="221"/>
    </row>
    <row r="10" spans="1:7" ht="37.5" customHeight="1">
      <c r="A10" s="31">
        <f>A9+1</f>
        <v>5</v>
      </c>
      <c r="B10" s="72" t="s">
        <v>1018</v>
      </c>
      <c r="C10" s="193">
        <v>2069093</v>
      </c>
      <c r="D10" s="194" t="s">
        <v>365</v>
      </c>
      <c r="E10" s="197">
        <v>1673388</v>
      </c>
      <c r="F10" s="195" t="s">
        <v>365</v>
      </c>
      <c r="G10" s="221"/>
    </row>
    <row r="11" spans="1:7" ht="33" customHeight="1">
      <c r="A11" s="31">
        <v>6</v>
      </c>
      <c r="B11" s="72" t="s">
        <v>288</v>
      </c>
      <c r="C11" s="198">
        <f>+C9+C10-C6</f>
        <v>364082.6300000001</v>
      </c>
      <c r="D11" s="194" t="s">
        <v>365</v>
      </c>
      <c r="E11" s="196">
        <f>+E9+E10-E6</f>
        <v>460347.7300000002</v>
      </c>
      <c r="F11" s="195" t="s">
        <v>365</v>
      </c>
      <c r="G11" s="221"/>
    </row>
    <row r="12" spans="1:7" ht="36" customHeight="1" thickBot="1">
      <c r="A12" s="32">
        <v>7</v>
      </c>
      <c r="B12" s="87" t="s">
        <v>289</v>
      </c>
      <c r="C12" s="199">
        <f>IF(C6=0,0,C6/D7)</f>
        <v>219.79997366440932</v>
      </c>
      <c r="D12" s="200" t="s">
        <v>365</v>
      </c>
      <c r="E12" s="199">
        <f>IF(E6=0,0,E6/F7)</f>
        <v>210.92990504212918</v>
      </c>
      <c r="F12" s="201" t="s">
        <v>365</v>
      </c>
      <c r="G12" s="221"/>
    </row>
    <row r="13" spans="2:7" ht="15.75">
      <c r="B13" s="21"/>
      <c r="G13" s="221"/>
    </row>
    <row r="14" spans="1:7" ht="15.75">
      <c r="A14" s="769" t="s">
        <v>96</v>
      </c>
      <c r="B14" s="770"/>
      <c r="C14" s="770"/>
      <c r="D14" s="770"/>
      <c r="E14" s="770"/>
      <c r="F14" s="771"/>
      <c r="G14" s="221"/>
    </row>
    <row r="15" spans="1:7" ht="15.75">
      <c r="A15" s="772" t="s">
        <v>438</v>
      </c>
      <c r="B15" s="773"/>
      <c r="C15" s="773"/>
      <c r="D15" s="773"/>
      <c r="E15" s="773"/>
      <c r="F15" s="774"/>
      <c r="G15" s="221"/>
    </row>
    <row r="18" spans="1:6" ht="18.75" customHeight="1">
      <c r="A18" s="701" t="s">
        <v>1356</v>
      </c>
      <c r="B18" s="701"/>
      <c r="C18" s="701"/>
      <c r="D18" s="701"/>
      <c r="E18" s="701"/>
      <c r="F18" s="701"/>
    </row>
    <row r="19" spans="1:6" ht="17.25" customHeight="1">
      <c r="A19" s="701" t="s">
        <v>1362</v>
      </c>
      <c r="B19" s="701"/>
      <c r="C19" s="701"/>
      <c r="D19" s="701"/>
      <c r="E19" s="701"/>
      <c r="F19" s="701"/>
    </row>
    <row r="20" spans="1:6" ht="17.25" customHeight="1">
      <c r="A20" s="701" t="s">
        <v>1357</v>
      </c>
      <c r="B20" s="701"/>
      <c r="C20" s="701"/>
      <c r="D20" s="701"/>
      <c r="E20" s="701"/>
      <c r="F20" s="701"/>
    </row>
  </sheetData>
  <sheetProtection/>
  <mergeCells count="13">
    <mergeCell ref="A1:F1"/>
    <mergeCell ref="A2:F2"/>
    <mergeCell ref="C3:D3"/>
    <mergeCell ref="E3:F3"/>
    <mergeCell ref="B3:B4"/>
    <mergeCell ref="A3:A4"/>
    <mergeCell ref="H7:J7"/>
    <mergeCell ref="H6:J6"/>
    <mergeCell ref="A18:F18"/>
    <mergeCell ref="A19:F19"/>
    <mergeCell ref="A20:F20"/>
    <mergeCell ref="A14:F14"/>
    <mergeCell ref="A15:F15"/>
  </mergeCells>
  <printOptions/>
  <pageMargins left="0.5" right="0.39" top="0.984251968503937" bottom="0.984251968503937" header="0.5118110236220472" footer="0.5118110236220472"/>
  <pageSetup fitToHeight="1" fitToWidth="1"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H2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J19" sqref="J19"/>
    </sheetView>
  </sheetViews>
  <sheetFormatPr defaultColWidth="9.140625" defaultRowHeight="12.75"/>
  <cols>
    <col min="1" max="1" width="8.28125" style="97" customWidth="1"/>
    <col min="2" max="2" width="77.7109375" style="97" customWidth="1"/>
    <col min="3" max="6" width="14.7109375" style="97" customWidth="1"/>
    <col min="7" max="16384" width="9.140625" style="97" customWidth="1"/>
  </cols>
  <sheetData>
    <row r="1" spans="1:8" ht="49.5" customHeight="1">
      <c r="A1" s="694" t="s">
        <v>1074</v>
      </c>
      <c r="B1" s="789"/>
      <c r="C1" s="789"/>
      <c r="D1" s="789"/>
      <c r="E1" s="789"/>
      <c r="F1" s="790"/>
      <c r="H1" s="129"/>
    </row>
    <row r="2" spans="1:6" ht="33" customHeight="1">
      <c r="A2" s="697" t="s">
        <v>1366</v>
      </c>
      <c r="B2" s="698"/>
      <c r="C2" s="698"/>
      <c r="D2" s="698"/>
      <c r="E2" s="698"/>
      <c r="F2" s="699"/>
    </row>
    <row r="3" spans="1:6" ht="18.75" customHeight="1">
      <c r="A3" s="784" t="s">
        <v>238</v>
      </c>
      <c r="B3" s="736" t="s">
        <v>380</v>
      </c>
      <c r="C3" s="735" t="s">
        <v>1087</v>
      </c>
      <c r="D3" s="735"/>
      <c r="E3" s="735" t="s">
        <v>410</v>
      </c>
      <c r="F3" s="738"/>
    </row>
    <row r="4" spans="1:6" ht="18.75" customHeight="1">
      <c r="A4" s="791"/>
      <c r="B4" s="736"/>
      <c r="C4" s="104">
        <v>2012</v>
      </c>
      <c r="D4" s="104">
        <v>2013</v>
      </c>
      <c r="E4" s="14">
        <v>2012</v>
      </c>
      <c r="F4" s="29">
        <v>2013</v>
      </c>
    </row>
    <row r="5" spans="1:6" ht="15.75">
      <c r="A5" s="31"/>
      <c r="B5" s="94"/>
      <c r="C5" s="25" t="s">
        <v>332</v>
      </c>
      <c r="D5" s="25" t="s">
        <v>333</v>
      </c>
      <c r="E5" s="37" t="s">
        <v>334</v>
      </c>
      <c r="F5" s="96" t="s">
        <v>341</v>
      </c>
    </row>
    <row r="6" spans="1:6" ht="31.5">
      <c r="A6" s="31">
        <v>1</v>
      </c>
      <c r="B6" s="46" t="s">
        <v>906</v>
      </c>
      <c r="C6" s="88" t="s">
        <v>365</v>
      </c>
      <c r="D6" s="88" t="s">
        <v>365</v>
      </c>
      <c r="E6" s="170">
        <v>2565</v>
      </c>
      <c r="F6" s="183">
        <v>2582</v>
      </c>
    </row>
    <row r="7" spans="1:6" ht="37.5">
      <c r="A7" s="31">
        <f>A6+1</f>
        <v>2</v>
      </c>
      <c r="B7" s="68" t="s">
        <v>394</v>
      </c>
      <c r="C7" s="88" t="s">
        <v>365</v>
      </c>
      <c r="D7" s="88" t="s">
        <v>365</v>
      </c>
      <c r="E7" s="170">
        <v>19217</v>
      </c>
      <c r="F7" s="183">
        <v>19263</v>
      </c>
    </row>
    <row r="8" spans="1:6" ht="15.75">
      <c r="A8" s="31">
        <v>3</v>
      </c>
      <c r="B8" s="86" t="s">
        <v>315</v>
      </c>
      <c r="C8" s="88" t="s">
        <v>365</v>
      </c>
      <c r="D8" s="88" t="s">
        <v>365</v>
      </c>
      <c r="E8" s="65">
        <f>E7/12</f>
        <v>1601.4166666666667</v>
      </c>
      <c r="F8" s="168">
        <f>F7/12</f>
        <v>1605.25</v>
      </c>
    </row>
    <row r="9" spans="1:6" ht="31.5">
      <c r="A9" s="31">
        <f aca="true" t="shared" si="0" ref="A9:A18">A8+1</f>
        <v>4</v>
      </c>
      <c r="B9" s="68" t="s">
        <v>413</v>
      </c>
      <c r="C9" s="90">
        <v>1131389.18</v>
      </c>
      <c r="D9" s="90">
        <v>1146538.66</v>
      </c>
      <c r="E9" s="88" t="s">
        <v>365</v>
      </c>
      <c r="F9" s="91" t="s">
        <v>365</v>
      </c>
    </row>
    <row r="10" spans="1:6" ht="31.5">
      <c r="A10" s="31">
        <f t="shared" si="0"/>
        <v>5</v>
      </c>
      <c r="B10" s="68" t="s">
        <v>431</v>
      </c>
      <c r="C10" s="53">
        <v>1277.3</v>
      </c>
      <c r="D10" s="53">
        <v>0</v>
      </c>
      <c r="E10" s="53">
        <v>61</v>
      </c>
      <c r="F10" s="60">
        <v>0</v>
      </c>
    </row>
    <row r="11" spans="1:6" ht="31.5">
      <c r="A11" s="31">
        <f t="shared" si="0"/>
        <v>6</v>
      </c>
      <c r="B11" s="68" t="s">
        <v>324</v>
      </c>
      <c r="C11" s="170">
        <v>824353</v>
      </c>
      <c r="D11" s="170">
        <v>832369</v>
      </c>
      <c r="E11" s="88" t="s">
        <v>365</v>
      </c>
      <c r="F11" s="91" t="s">
        <v>365</v>
      </c>
    </row>
    <row r="12" spans="1:6" ht="15.75">
      <c r="A12" s="31">
        <f t="shared" si="0"/>
        <v>7</v>
      </c>
      <c r="B12" s="68" t="s">
        <v>411</v>
      </c>
      <c r="C12" s="53">
        <v>51912.42</v>
      </c>
      <c r="D12" s="53">
        <v>67947.32</v>
      </c>
      <c r="E12" s="88" t="s">
        <v>365</v>
      </c>
      <c r="F12" s="91" t="s">
        <v>365</v>
      </c>
    </row>
    <row r="13" spans="1:6" ht="15.75">
      <c r="A13" s="31">
        <f t="shared" si="0"/>
        <v>8</v>
      </c>
      <c r="B13" s="68" t="s">
        <v>432</v>
      </c>
      <c r="C13" s="65">
        <v>2008931.9</v>
      </c>
      <c r="D13" s="65">
        <f>SUM(D9:D12)</f>
        <v>2046854.98</v>
      </c>
      <c r="E13" s="88" t="s">
        <v>365</v>
      </c>
      <c r="F13" s="91" t="s">
        <v>365</v>
      </c>
    </row>
    <row r="14" spans="1:6" ht="15.75">
      <c r="A14" s="31">
        <f t="shared" si="0"/>
        <v>9</v>
      </c>
      <c r="B14" s="68" t="s">
        <v>433</v>
      </c>
      <c r="C14" s="65">
        <v>2250006.74</v>
      </c>
      <c r="D14" s="65">
        <f>D15+D16</f>
        <v>2348634.24</v>
      </c>
      <c r="E14" s="88" t="s">
        <v>365</v>
      </c>
      <c r="F14" s="91" t="s">
        <v>365</v>
      </c>
    </row>
    <row r="15" spans="1:6" ht="15.75">
      <c r="A15" s="31">
        <f t="shared" si="0"/>
        <v>10</v>
      </c>
      <c r="B15" s="47" t="s">
        <v>73</v>
      </c>
      <c r="C15" s="53">
        <v>720383.53</v>
      </c>
      <c r="D15" s="53">
        <v>703255.49</v>
      </c>
      <c r="E15" s="88" t="s">
        <v>365</v>
      </c>
      <c r="F15" s="91" t="s">
        <v>365</v>
      </c>
    </row>
    <row r="16" spans="1:6" ht="15.75">
      <c r="A16" s="31">
        <f t="shared" si="0"/>
        <v>11</v>
      </c>
      <c r="B16" s="47" t="s">
        <v>74</v>
      </c>
      <c r="C16" s="53">
        <v>1529623.21</v>
      </c>
      <c r="D16" s="53">
        <v>1645378.75</v>
      </c>
      <c r="E16" s="88" t="s">
        <v>365</v>
      </c>
      <c r="F16" s="91" t="s">
        <v>365</v>
      </c>
    </row>
    <row r="17" spans="1:6" ht="31.5">
      <c r="A17" s="31">
        <f t="shared" si="0"/>
        <v>12</v>
      </c>
      <c r="B17" s="68" t="s">
        <v>434</v>
      </c>
      <c r="C17" s="65">
        <v>-241074.84000000032</v>
      </c>
      <c r="D17" s="65">
        <f>+D13-D14</f>
        <v>-301779.26000000024</v>
      </c>
      <c r="E17" s="88" t="s">
        <v>365</v>
      </c>
      <c r="F17" s="91" t="s">
        <v>365</v>
      </c>
    </row>
    <row r="18" spans="1:6" ht="16.5" thickBot="1">
      <c r="A18" s="32">
        <f t="shared" si="0"/>
        <v>13</v>
      </c>
      <c r="B18" s="102" t="s">
        <v>435</v>
      </c>
      <c r="C18" s="66">
        <v>1405.37585259213</v>
      </c>
      <c r="D18" s="66">
        <f>IF(F8=0,0,D14/F8)</f>
        <v>1463.0956175050617</v>
      </c>
      <c r="E18" s="92" t="s">
        <v>365</v>
      </c>
      <c r="F18" s="93" t="s">
        <v>365</v>
      </c>
    </row>
    <row r="20" spans="1:6" ht="15">
      <c r="A20" s="769" t="s">
        <v>412</v>
      </c>
      <c r="B20" s="770"/>
      <c r="C20" s="770"/>
      <c r="D20" s="770"/>
      <c r="E20" s="770"/>
      <c r="F20" s="771"/>
    </row>
    <row r="21" spans="1:6" ht="35.25" customHeight="1">
      <c r="A21" s="786" t="s">
        <v>101</v>
      </c>
      <c r="B21" s="787"/>
      <c r="C21" s="787"/>
      <c r="D21" s="787"/>
      <c r="E21" s="787"/>
      <c r="F21" s="788"/>
    </row>
    <row r="25" spans="1:6" ht="18.75" customHeight="1">
      <c r="A25" s="701" t="s">
        <v>1356</v>
      </c>
      <c r="B25" s="701"/>
      <c r="C25" s="701"/>
      <c r="D25" s="701"/>
      <c r="E25" s="701"/>
      <c r="F25" s="701"/>
    </row>
    <row r="26" spans="1:6" ht="18" customHeight="1">
      <c r="A26" s="701" t="s">
        <v>1367</v>
      </c>
      <c r="B26" s="701"/>
      <c r="C26" s="701"/>
      <c r="D26" s="701"/>
      <c r="E26" s="701"/>
      <c r="F26" s="701"/>
    </row>
    <row r="27" spans="1:6" ht="18" customHeight="1">
      <c r="A27" s="701" t="s">
        <v>1357</v>
      </c>
      <c r="B27" s="701"/>
      <c r="C27" s="701"/>
      <c r="D27" s="701"/>
      <c r="E27" s="701"/>
      <c r="F27" s="701"/>
    </row>
  </sheetData>
  <sheetProtection/>
  <mergeCells count="11">
    <mergeCell ref="A1:F1"/>
    <mergeCell ref="A3:A4"/>
    <mergeCell ref="B3:B4"/>
    <mergeCell ref="C3:D3"/>
    <mergeCell ref="E3:F3"/>
    <mergeCell ref="A2:F2"/>
    <mergeCell ref="A20:F20"/>
    <mergeCell ref="A25:F25"/>
    <mergeCell ref="A26:F26"/>
    <mergeCell ref="A27:F27"/>
    <mergeCell ref="A21:F21"/>
  </mergeCells>
  <printOptions/>
  <pageMargins left="0.66" right="0.45" top="0.984251968503937" bottom="0.77" header="0.5118110236220472" footer="0.5118110236220472"/>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K31"/>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I10" sqref="I10"/>
    </sheetView>
  </sheetViews>
  <sheetFormatPr defaultColWidth="9.140625" defaultRowHeight="12.75"/>
  <cols>
    <col min="1" max="1" width="8.140625" style="441" customWidth="1"/>
    <col min="2" max="2" width="94.00390625" style="466" customWidth="1"/>
    <col min="3" max="3" width="18.7109375" style="441" customWidth="1"/>
    <col min="4" max="4" width="18.57421875" style="441" customWidth="1"/>
    <col min="5" max="5" width="11.421875" style="442" customWidth="1"/>
    <col min="6" max="16384" width="9.140625" style="441" customWidth="1"/>
  </cols>
  <sheetData>
    <row r="1" spans="1:5" ht="49.5" customHeight="1" thickBot="1">
      <c r="A1" s="792" t="s">
        <v>1086</v>
      </c>
      <c r="B1" s="793"/>
      <c r="C1" s="793"/>
      <c r="D1" s="794"/>
      <c r="E1" s="440"/>
    </row>
    <row r="2" spans="1:4" ht="29.25" customHeight="1">
      <c r="A2" s="795" t="s">
        <v>1348</v>
      </c>
      <c r="B2" s="796"/>
      <c r="C2" s="796"/>
      <c r="D2" s="797"/>
    </row>
    <row r="3" spans="1:4" ht="33" customHeight="1">
      <c r="A3" s="443" t="s">
        <v>238</v>
      </c>
      <c r="B3" s="444" t="s">
        <v>380</v>
      </c>
      <c r="C3" s="445">
        <v>2012</v>
      </c>
      <c r="D3" s="446">
        <v>2013</v>
      </c>
    </row>
    <row r="4" spans="1:4" ht="15.75">
      <c r="A4" s="447"/>
      <c r="B4" s="448"/>
      <c r="C4" s="449" t="s">
        <v>332</v>
      </c>
      <c r="D4" s="499" t="s">
        <v>333</v>
      </c>
    </row>
    <row r="5" spans="1:4" ht="18.75">
      <c r="A5" s="450">
        <v>1</v>
      </c>
      <c r="B5" s="451" t="s">
        <v>325</v>
      </c>
      <c r="C5" s="452">
        <f>+C6+C9</f>
        <v>186005.12</v>
      </c>
      <c r="D5" s="500">
        <f>D6+D9</f>
        <v>260385.21</v>
      </c>
    </row>
    <row r="6" spans="1:4" ht="18.75" customHeight="1">
      <c r="A6" s="450">
        <f aca="true" t="shared" si="0" ref="A6:A13">A5+1</f>
        <v>2</v>
      </c>
      <c r="B6" s="451" t="s">
        <v>417</v>
      </c>
      <c r="C6" s="452">
        <f>+C7+C8</f>
        <v>120641.92</v>
      </c>
      <c r="D6" s="500">
        <f>+D7+D8</f>
        <v>146010.21</v>
      </c>
    </row>
    <row r="7" spans="1:4" ht="15.75">
      <c r="A7" s="450">
        <f t="shared" si="0"/>
        <v>3</v>
      </c>
      <c r="B7" s="454" t="s">
        <v>415</v>
      </c>
      <c r="C7" s="60">
        <v>113203.84</v>
      </c>
      <c r="D7" s="176">
        <v>137832.21</v>
      </c>
    </row>
    <row r="8" spans="1:4" ht="15.75">
      <c r="A8" s="450">
        <f t="shared" si="0"/>
        <v>4</v>
      </c>
      <c r="B8" s="454" t="s">
        <v>416</v>
      </c>
      <c r="C8" s="60">
        <v>7438.08</v>
      </c>
      <c r="D8" s="501">
        <v>8178</v>
      </c>
    </row>
    <row r="9" spans="1:4" ht="15.75">
      <c r="A9" s="450">
        <f t="shared" si="0"/>
        <v>5</v>
      </c>
      <c r="B9" s="451" t="s">
        <v>290</v>
      </c>
      <c r="C9" s="453">
        <f>+C10+C11-C12</f>
        <v>65363.200000000004</v>
      </c>
      <c r="D9" s="453">
        <f>+D10+D11-D12</f>
        <v>114375</v>
      </c>
    </row>
    <row r="10" spans="1:8" ht="19.5" customHeight="1">
      <c r="A10" s="450">
        <f t="shared" si="0"/>
        <v>6</v>
      </c>
      <c r="B10" s="454" t="s">
        <v>223</v>
      </c>
      <c r="C10" s="599">
        <v>2027.34</v>
      </c>
      <c r="D10" s="502">
        <f>+C12</f>
        <v>17893.139999999992</v>
      </c>
      <c r="H10" s="601"/>
    </row>
    <row r="11" spans="1:4" ht="15.75">
      <c r="A11" s="450">
        <f t="shared" si="0"/>
        <v>7</v>
      </c>
      <c r="B11" s="454" t="s">
        <v>258</v>
      </c>
      <c r="C11" s="501">
        <v>81229</v>
      </c>
      <c r="D11" s="501">
        <v>120932</v>
      </c>
    </row>
    <row r="12" spans="1:8" ht="15.75">
      <c r="A12" s="450">
        <f t="shared" si="0"/>
        <v>8</v>
      </c>
      <c r="B12" s="454" t="s">
        <v>974</v>
      </c>
      <c r="C12" s="453">
        <f>C10+C11-C20</f>
        <v>17893.139999999992</v>
      </c>
      <c r="D12" s="502">
        <f>D10+D11-D20</f>
        <v>24450.139999999985</v>
      </c>
      <c r="H12" s="601"/>
    </row>
    <row r="13" spans="1:8" ht="30" customHeight="1">
      <c r="A13" s="450">
        <f t="shared" si="0"/>
        <v>9</v>
      </c>
      <c r="B13" s="451" t="s">
        <v>975</v>
      </c>
      <c r="C13" s="503">
        <v>352704.58</v>
      </c>
      <c r="D13" s="503">
        <v>404779</v>
      </c>
      <c r="H13" s="601"/>
    </row>
    <row r="14" spans="1:11" ht="15.75">
      <c r="A14" s="450"/>
      <c r="B14" s="506" t="s">
        <v>349</v>
      </c>
      <c r="C14" s="455"/>
      <c r="D14" s="504"/>
      <c r="E14" s="456"/>
      <c r="F14" s="457"/>
      <c r="G14" s="457"/>
      <c r="H14" s="457"/>
      <c r="I14" s="457"/>
      <c r="J14" s="457"/>
      <c r="K14" s="457"/>
    </row>
    <row r="15" spans="1:4" ht="18.75">
      <c r="A15" s="450">
        <f>A13+1</f>
        <v>10</v>
      </c>
      <c r="B15" s="507" t="s">
        <v>418</v>
      </c>
      <c r="C15" s="501">
        <v>202166.42</v>
      </c>
      <c r="D15" s="501">
        <v>254380</v>
      </c>
    </row>
    <row r="16" spans="1:4" ht="30.75" customHeight="1">
      <c r="A16" s="450">
        <f aca="true" t="shared" si="1" ref="A16:A21">+A15+1</f>
        <v>11</v>
      </c>
      <c r="B16" s="451" t="s">
        <v>976</v>
      </c>
      <c r="C16" s="452">
        <f>C5-C13</f>
        <v>-166699.46000000002</v>
      </c>
      <c r="D16" s="500">
        <f>D5-D13</f>
        <v>-144393.79</v>
      </c>
    </row>
    <row r="17" spans="1:4" ht="18.75">
      <c r="A17" s="450">
        <f t="shared" si="1"/>
        <v>12</v>
      </c>
      <c r="B17" s="451" t="s">
        <v>977</v>
      </c>
      <c r="C17" s="452">
        <f>C18+C19</f>
        <v>81704</v>
      </c>
      <c r="D17" s="500">
        <f>D18+D19</f>
        <v>114375</v>
      </c>
    </row>
    <row r="18" spans="1:4" ht="15.75">
      <c r="A18" s="547">
        <f t="shared" si="1"/>
        <v>13</v>
      </c>
      <c r="B18" s="458" t="s">
        <v>978</v>
      </c>
      <c r="C18" s="505">
        <v>65116</v>
      </c>
      <c r="D18" s="505">
        <v>80602</v>
      </c>
    </row>
    <row r="19" spans="1:4" ht="18.75">
      <c r="A19" s="547">
        <f>+A18+1</f>
        <v>14</v>
      </c>
      <c r="B19" s="458" t="s">
        <v>979</v>
      </c>
      <c r="C19" s="505">
        <v>16588</v>
      </c>
      <c r="D19" s="505">
        <v>33773</v>
      </c>
    </row>
    <row r="20" spans="1:4" ht="15.75">
      <c r="A20" s="547">
        <f>+A19+1</f>
        <v>15</v>
      </c>
      <c r="B20" s="451" t="s">
        <v>1010</v>
      </c>
      <c r="C20" s="500">
        <f>(C18*0.8+C19*0.8)</f>
        <v>65363.200000000004</v>
      </c>
      <c r="D20" s="500">
        <f>(D18*1+D19*1)</f>
        <v>114375</v>
      </c>
    </row>
    <row r="21" spans="1:4" ht="16.5" thickBot="1">
      <c r="A21" s="548">
        <f t="shared" si="1"/>
        <v>16</v>
      </c>
      <c r="B21" s="459" t="s">
        <v>1067</v>
      </c>
      <c r="C21" s="600">
        <f>IF(C18=0,0,C15/C18)</f>
        <v>3.1047118987652804</v>
      </c>
      <c r="D21" s="602">
        <f>IF(D18=0,0,D15/D18)</f>
        <v>3.156001091784323</v>
      </c>
    </row>
    <row r="22" spans="1:5" s="457" customFormat="1" ht="15.75">
      <c r="A22" s="460"/>
      <c r="B22" s="461"/>
      <c r="C22" s="462"/>
      <c r="D22" s="462"/>
      <c r="E22" s="456"/>
    </row>
    <row r="23" spans="1:5" s="464" customFormat="1" ht="15.75">
      <c r="A23" s="798" t="s">
        <v>414</v>
      </c>
      <c r="B23" s="799"/>
      <c r="C23" s="799"/>
      <c r="D23" s="800"/>
      <c r="E23" s="463"/>
    </row>
    <row r="24" spans="1:5" s="464" customFormat="1" ht="15.75">
      <c r="A24" s="801" t="s">
        <v>880</v>
      </c>
      <c r="B24" s="802"/>
      <c r="C24" s="802"/>
      <c r="D24" s="803"/>
      <c r="E24" s="463"/>
    </row>
    <row r="25" spans="1:5" s="464" customFormat="1" ht="15.75">
      <c r="A25" s="804" t="s">
        <v>888</v>
      </c>
      <c r="B25" s="805"/>
      <c r="C25" s="805"/>
      <c r="D25" s="806"/>
      <c r="E25" s="463"/>
    </row>
    <row r="26" spans="1:5" s="464" customFormat="1" ht="15.75">
      <c r="A26" s="807" t="s">
        <v>889</v>
      </c>
      <c r="B26" s="808"/>
      <c r="C26" s="808"/>
      <c r="D26" s="809"/>
      <c r="E26" s="463"/>
    </row>
    <row r="27" spans="2:5" s="464" customFormat="1" ht="15.75">
      <c r="B27" s="465"/>
      <c r="E27" s="463"/>
    </row>
    <row r="28" spans="2:5" s="464" customFormat="1" ht="15.75">
      <c r="B28" s="465"/>
      <c r="E28" s="463"/>
    </row>
    <row r="29" spans="1:5" s="464" customFormat="1" ht="18.75" customHeight="1">
      <c r="A29" s="701" t="s">
        <v>1356</v>
      </c>
      <c r="B29" s="701"/>
      <c r="C29" s="701"/>
      <c r="D29" s="701"/>
      <c r="E29" s="463"/>
    </row>
    <row r="30" spans="1:4" ht="17.25" customHeight="1">
      <c r="A30" s="701" t="s">
        <v>1368</v>
      </c>
      <c r="B30" s="701"/>
      <c r="C30" s="701"/>
      <c r="D30" s="701"/>
    </row>
    <row r="31" spans="1:4" ht="17.25" customHeight="1">
      <c r="A31" s="701" t="s">
        <v>1357</v>
      </c>
      <c r="B31" s="701"/>
      <c r="C31" s="701"/>
      <c r="D31" s="701"/>
    </row>
  </sheetData>
  <sheetProtection/>
  <mergeCells count="9">
    <mergeCell ref="A29:D29"/>
    <mergeCell ref="A30:D30"/>
    <mergeCell ref="A31:D31"/>
    <mergeCell ref="A1:D1"/>
    <mergeCell ref="A2:D2"/>
    <mergeCell ref="A23:D23"/>
    <mergeCell ref="A24:D24"/>
    <mergeCell ref="A25:D25"/>
    <mergeCell ref="A26:D26"/>
  </mergeCells>
  <printOptions/>
  <pageMargins left="0.7480314960629921" right="0.7480314960629921" top="0.5905511811023623" bottom="0.5905511811023623" header="0.5118110236220472" footer="0.511811023622047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I2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D28"/>
    </sheetView>
  </sheetViews>
  <sheetFormatPr defaultColWidth="9.140625" defaultRowHeight="12.75"/>
  <cols>
    <col min="1" max="1" width="9.140625" style="2" customWidth="1"/>
    <col min="2" max="2" width="88.7109375" style="8" customWidth="1"/>
    <col min="3" max="4" width="23.421875" style="2" customWidth="1"/>
    <col min="5" max="5" width="15.28125" style="365" bestFit="1" customWidth="1"/>
    <col min="6" max="6" width="9.140625" style="365" customWidth="1"/>
    <col min="7" max="16384" width="9.140625" style="2" customWidth="1"/>
  </cols>
  <sheetData>
    <row r="1" spans="1:4" ht="49.5" customHeight="1">
      <c r="A1" s="810" t="s">
        <v>1085</v>
      </c>
      <c r="B1" s="811"/>
      <c r="C1" s="811"/>
      <c r="D1" s="812"/>
    </row>
    <row r="2" spans="1:4" ht="27.75" customHeight="1">
      <c r="A2" s="816" t="s">
        <v>1348</v>
      </c>
      <c r="B2" s="817"/>
      <c r="C2" s="817"/>
      <c r="D2" s="818"/>
    </row>
    <row r="3" spans="1:4" ht="15.75">
      <c r="A3" s="711" t="s">
        <v>238</v>
      </c>
      <c r="B3" s="813" t="s">
        <v>380</v>
      </c>
      <c r="C3" s="814" t="s">
        <v>354</v>
      </c>
      <c r="D3" s="815"/>
    </row>
    <row r="4" spans="1:6" s="5" customFormat="1" ht="15.75">
      <c r="A4" s="711"/>
      <c r="B4" s="813"/>
      <c r="C4" s="16">
        <v>2012</v>
      </c>
      <c r="D4" s="15">
        <v>2013</v>
      </c>
      <c r="E4" s="366"/>
      <c r="F4" s="366"/>
    </row>
    <row r="5" spans="1:6" s="5" customFormat="1" ht="15.75">
      <c r="A5" s="31"/>
      <c r="B5" s="28"/>
      <c r="C5" s="16" t="s">
        <v>332</v>
      </c>
      <c r="D5" s="15" t="s">
        <v>333</v>
      </c>
      <c r="E5" s="366"/>
      <c r="F5" s="366"/>
    </row>
    <row r="6" spans="1:6" s="5" customFormat="1" ht="15.75">
      <c r="A6" s="112">
        <v>1</v>
      </c>
      <c r="B6" s="61" t="s">
        <v>247</v>
      </c>
      <c r="C6" s="202">
        <v>5458636.57</v>
      </c>
      <c r="D6" s="202">
        <v>5840670.52</v>
      </c>
      <c r="E6" s="366"/>
      <c r="F6" s="366"/>
    </row>
    <row r="7" spans="1:6" s="5" customFormat="1" ht="15.75">
      <c r="A7" s="112">
        <f aca="true" t="shared" si="0" ref="A7:A20">A6+1</f>
        <v>2</v>
      </c>
      <c r="B7" s="46" t="s">
        <v>195</v>
      </c>
      <c r="C7" s="51">
        <f>SUM(C8:C13)</f>
        <v>573187.23</v>
      </c>
      <c r="D7" s="52">
        <f>SUM(D8:D13)</f>
        <v>493821.11</v>
      </c>
      <c r="E7" s="366"/>
      <c r="F7" s="366"/>
    </row>
    <row r="8" spans="1:6" s="5" customFormat="1" ht="18.75">
      <c r="A8" s="112">
        <f t="shared" si="0"/>
        <v>3</v>
      </c>
      <c r="B8" s="62" t="s">
        <v>441</v>
      </c>
      <c r="C8" s="183">
        <v>0</v>
      </c>
      <c r="D8" s="183">
        <v>0</v>
      </c>
      <c r="E8" s="366"/>
      <c r="F8" s="366"/>
    </row>
    <row r="9" spans="1:6" s="5" customFormat="1" ht="15.75">
      <c r="A9" s="112">
        <f t="shared" si="0"/>
        <v>4</v>
      </c>
      <c r="B9" s="62" t="s">
        <v>444</v>
      </c>
      <c r="C9" s="595">
        <v>573042.15</v>
      </c>
      <c r="D9" s="183">
        <v>493821.11</v>
      </c>
      <c r="E9" s="366"/>
      <c r="F9" s="366"/>
    </row>
    <row r="10" spans="1:6" s="5" customFormat="1" ht="15.75">
      <c r="A10" s="112">
        <f t="shared" si="0"/>
        <v>5</v>
      </c>
      <c r="B10" s="62" t="s">
        <v>445</v>
      </c>
      <c r="C10" s="183">
        <v>0</v>
      </c>
      <c r="D10" s="183">
        <v>0</v>
      </c>
      <c r="E10" s="366"/>
      <c r="F10" s="366"/>
    </row>
    <row r="11" spans="1:6" s="5" customFormat="1" ht="15.75">
      <c r="A11" s="112">
        <f t="shared" si="0"/>
        <v>6</v>
      </c>
      <c r="B11" s="62" t="s">
        <v>442</v>
      </c>
      <c r="C11" s="183">
        <v>0</v>
      </c>
      <c r="D11" s="183">
        <v>0</v>
      </c>
      <c r="E11" s="366"/>
      <c r="F11" s="366"/>
    </row>
    <row r="12" spans="1:6" s="5" customFormat="1" ht="15.75">
      <c r="A12" s="112">
        <f t="shared" si="0"/>
        <v>7</v>
      </c>
      <c r="B12" s="62" t="s">
        <v>443</v>
      </c>
      <c r="C12" s="183">
        <v>0</v>
      </c>
      <c r="D12" s="183">
        <v>0</v>
      </c>
      <c r="E12" s="366"/>
      <c r="F12" s="366"/>
    </row>
    <row r="13" spans="1:6" s="5" customFormat="1" ht="19.5" customHeight="1">
      <c r="A13" s="112">
        <f t="shared" si="0"/>
        <v>8</v>
      </c>
      <c r="B13" s="62" t="s">
        <v>446</v>
      </c>
      <c r="C13" s="595">
        <v>145.08</v>
      </c>
      <c r="D13" s="183">
        <v>0</v>
      </c>
      <c r="E13" s="366"/>
      <c r="F13" s="366"/>
    </row>
    <row r="14" spans="1:6" s="5" customFormat="1" ht="21.75" customHeight="1">
      <c r="A14" s="112">
        <f t="shared" si="0"/>
        <v>9</v>
      </c>
      <c r="B14" s="46" t="s">
        <v>70</v>
      </c>
      <c r="C14" s="51">
        <f>C6+C7</f>
        <v>6031823.800000001</v>
      </c>
      <c r="D14" s="52">
        <f>D6+D7</f>
        <v>6334491.63</v>
      </c>
      <c r="E14" s="366"/>
      <c r="F14" s="366"/>
    </row>
    <row r="15" spans="1:6" s="5" customFormat="1" ht="40.5" customHeight="1">
      <c r="A15" s="112">
        <f t="shared" si="0"/>
        <v>10</v>
      </c>
      <c r="B15" s="46" t="s">
        <v>304</v>
      </c>
      <c r="C15" s="202">
        <v>171496</v>
      </c>
      <c r="D15" s="202">
        <v>453457</v>
      </c>
      <c r="E15" s="533"/>
      <c r="F15" s="671"/>
    </row>
    <row r="16" spans="1:6" s="5" customFormat="1" ht="31.5">
      <c r="A16" s="150" t="s">
        <v>917</v>
      </c>
      <c r="B16" s="68" t="s">
        <v>1244</v>
      </c>
      <c r="C16" s="202">
        <v>1988247.32</v>
      </c>
      <c r="D16" s="202">
        <v>3754197.87</v>
      </c>
      <c r="E16" s="366"/>
      <c r="F16" s="671"/>
    </row>
    <row r="17" spans="1:6" s="5" customFormat="1" ht="28.5" customHeight="1">
      <c r="A17" s="112">
        <f>A15+1</f>
        <v>11</v>
      </c>
      <c r="B17" s="46" t="s">
        <v>1245</v>
      </c>
      <c r="C17" s="202">
        <v>524990.81</v>
      </c>
      <c r="D17" s="202">
        <v>193775.71</v>
      </c>
      <c r="E17" s="366"/>
      <c r="F17" s="366"/>
    </row>
    <row r="18" spans="1:6" s="5" customFormat="1" ht="23.25" customHeight="1">
      <c r="A18" s="112">
        <f t="shared" si="0"/>
        <v>12</v>
      </c>
      <c r="B18" s="46" t="s">
        <v>303</v>
      </c>
      <c r="C18" s="202">
        <v>0</v>
      </c>
      <c r="D18" s="202">
        <v>0</v>
      </c>
      <c r="E18" s="366"/>
      <c r="F18" s="366"/>
    </row>
    <row r="19" spans="1:6" s="5" customFormat="1" ht="33" customHeight="1">
      <c r="A19" s="112">
        <f t="shared" si="0"/>
        <v>13</v>
      </c>
      <c r="B19" s="46" t="s">
        <v>1246</v>
      </c>
      <c r="C19" s="202">
        <v>0</v>
      </c>
      <c r="D19" s="202">
        <v>0</v>
      </c>
      <c r="E19" s="366"/>
      <c r="F19" s="366"/>
    </row>
    <row r="20" spans="1:6" s="5" customFormat="1" ht="16.5" thickBot="1">
      <c r="A20" s="113">
        <f t="shared" si="0"/>
        <v>14</v>
      </c>
      <c r="B20" s="48" t="s">
        <v>103</v>
      </c>
      <c r="C20" s="174">
        <f>SUM(C14:C19)</f>
        <v>8716557.930000002</v>
      </c>
      <c r="D20" s="55">
        <f>SUM(D14:D19)</f>
        <v>10735922.21</v>
      </c>
      <c r="E20" s="366"/>
      <c r="F20" s="366"/>
    </row>
    <row r="22" spans="1:4" ht="18" customHeight="1">
      <c r="A22" s="769" t="s">
        <v>107</v>
      </c>
      <c r="B22" s="770"/>
      <c r="C22" s="770"/>
      <c r="D22" s="771"/>
    </row>
    <row r="23" spans="1:9" ht="15.75">
      <c r="A23" s="786" t="s">
        <v>25</v>
      </c>
      <c r="B23" s="787"/>
      <c r="C23" s="787"/>
      <c r="D23" s="788"/>
      <c r="E23" s="366"/>
      <c r="F23" s="366"/>
      <c r="G23" s="163"/>
      <c r="H23" s="163"/>
      <c r="I23" s="163"/>
    </row>
    <row r="26" spans="1:4" ht="18.75" customHeight="1">
      <c r="A26" s="701" t="s">
        <v>1356</v>
      </c>
      <c r="B26" s="701"/>
      <c r="C26" s="701"/>
      <c r="D26" s="701"/>
    </row>
    <row r="27" spans="1:4" ht="18.75" customHeight="1">
      <c r="A27" s="701" t="s">
        <v>1363</v>
      </c>
      <c r="B27" s="701"/>
      <c r="C27" s="701"/>
      <c r="D27" s="701"/>
    </row>
    <row r="28" spans="1:4" ht="18.75" customHeight="1">
      <c r="A28" s="701" t="s">
        <v>1357</v>
      </c>
      <c r="B28" s="701"/>
      <c r="C28" s="701"/>
      <c r="D28" s="701"/>
    </row>
  </sheetData>
  <sheetProtection/>
  <mergeCells count="10">
    <mergeCell ref="A26:D26"/>
    <mergeCell ref="A27:D27"/>
    <mergeCell ref="A28:D28"/>
    <mergeCell ref="A23:D23"/>
    <mergeCell ref="A22:D22"/>
    <mergeCell ref="A1:D1"/>
    <mergeCell ref="A3:A4"/>
    <mergeCell ref="B3:B4"/>
    <mergeCell ref="C3:D3"/>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1"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1:J82"/>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I26"/>
    </sheetView>
  </sheetViews>
  <sheetFormatPr defaultColWidth="9.140625" defaultRowHeight="12.75"/>
  <cols>
    <col min="1" max="1" width="7.421875" style="2" customWidth="1"/>
    <col min="2" max="2" width="51.57421875" style="8" customWidth="1"/>
    <col min="3" max="3" width="15.28125" style="8" customWidth="1"/>
    <col min="4" max="4" width="18.140625" style="2" customWidth="1"/>
    <col min="5" max="5" width="18.57421875" style="2" customWidth="1"/>
    <col min="6" max="6" width="16.28125" style="2" customWidth="1"/>
    <col min="7" max="7" width="13.7109375" style="2" customWidth="1"/>
    <col min="8" max="8" width="14.7109375" style="2" customWidth="1"/>
    <col min="9" max="9" width="21.00390625" style="2" customWidth="1"/>
    <col min="10" max="10" width="25.7109375" style="2" customWidth="1"/>
    <col min="11" max="16384" width="9.140625" style="2" customWidth="1"/>
  </cols>
  <sheetData>
    <row r="1" spans="1:9" ht="34.5" customHeight="1">
      <c r="A1" s="822" t="s">
        <v>1084</v>
      </c>
      <c r="B1" s="823"/>
      <c r="C1" s="823"/>
      <c r="D1" s="823"/>
      <c r="E1" s="823"/>
      <c r="F1" s="823"/>
      <c r="G1" s="823"/>
      <c r="H1" s="823"/>
      <c r="I1" s="824"/>
    </row>
    <row r="2" spans="1:9" ht="34.5" customHeight="1" thickBot="1">
      <c r="A2" s="825" t="s">
        <v>1348</v>
      </c>
      <c r="B2" s="826"/>
      <c r="C2" s="826"/>
      <c r="D2" s="826"/>
      <c r="E2" s="826"/>
      <c r="F2" s="826"/>
      <c r="G2" s="826"/>
      <c r="H2" s="826"/>
      <c r="I2" s="827"/>
    </row>
    <row r="3" spans="1:9" s="5" customFormat="1" ht="35.25" customHeight="1">
      <c r="A3" s="832" t="s">
        <v>238</v>
      </c>
      <c r="B3" s="819" t="s">
        <v>380</v>
      </c>
      <c r="C3" s="830" t="s">
        <v>1076</v>
      </c>
      <c r="D3" s="830" t="s">
        <v>1077</v>
      </c>
      <c r="E3" s="819" t="s">
        <v>1075</v>
      </c>
      <c r="F3" s="819" t="s">
        <v>209</v>
      </c>
      <c r="G3" s="828" t="s">
        <v>265</v>
      </c>
      <c r="H3" s="828" t="s">
        <v>940</v>
      </c>
      <c r="I3" s="820" t="s">
        <v>266</v>
      </c>
    </row>
    <row r="4" spans="1:9" s="5" customFormat="1" ht="72" customHeight="1">
      <c r="A4" s="711"/>
      <c r="B4" s="736"/>
      <c r="C4" s="831"/>
      <c r="D4" s="831"/>
      <c r="E4" s="736"/>
      <c r="F4" s="736"/>
      <c r="G4" s="829"/>
      <c r="H4" s="829"/>
      <c r="I4" s="821"/>
    </row>
    <row r="5" spans="1:9" s="5" customFormat="1" ht="15.75">
      <c r="A5" s="31"/>
      <c r="B5" s="98"/>
      <c r="C5" s="101" t="s">
        <v>332</v>
      </c>
      <c r="D5" s="101" t="s">
        <v>333</v>
      </c>
      <c r="E5" s="37" t="s">
        <v>334</v>
      </c>
      <c r="F5" s="37" t="s">
        <v>341</v>
      </c>
      <c r="G5" s="37" t="s">
        <v>335</v>
      </c>
      <c r="H5" s="37" t="s">
        <v>336</v>
      </c>
      <c r="I5" s="382" t="s">
        <v>918</v>
      </c>
    </row>
    <row r="6" spans="1:9" s="5" customFormat="1" ht="15.75">
      <c r="A6" s="31">
        <v>1</v>
      </c>
      <c r="B6" s="72" t="s">
        <v>437</v>
      </c>
      <c r="C6" s="383">
        <v>39485.22</v>
      </c>
      <c r="D6" s="383">
        <v>852929.08</v>
      </c>
      <c r="E6" s="383"/>
      <c r="F6" s="383">
        <v>44891.02</v>
      </c>
      <c r="G6" s="383"/>
      <c r="H6" s="383"/>
      <c r="I6" s="384">
        <f aca="true" t="shared" si="0" ref="I6:I16">SUM(C6:H6)</f>
        <v>937305.32</v>
      </c>
    </row>
    <row r="7" spans="1:9" s="5" customFormat="1" ht="15.75">
      <c r="A7" s="31"/>
      <c r="B7" s="73" t="s">
        <v>349</v>
      </c>
      <c r="C7" s="383"/>
      <c r="D7" s="383"/>
      <c r="E7" s="383"/>
      <c r="F7" s="383"/>
      <c r="G7" s="383"/>
      <c r="H7" s="383"/>
      <c r="I7" s="384"/>
    </row>
    <row r="8" spans="1:9" s="5" customFormat="1" ht="15.75">
      <c r="A8" s="31">
        <v>2</v>
      </c>
      <c r="B8" s="119" t="s">
        <v>71</v>
      </c>
      <c r="C8" s="383"/>
      <c r="D8" s="383">
        <v>846434.88</v>
      </c>
      <c r="E8" s="383"/>
      <c r="F8" s="383">
        <v>44549.22</v>
      </c>
      <c r="G8" s="383"/>
      <c r="H8" s="383"/>
      <c r="I8" s="384">
        <f t="shared" si="0"/>
        <v>890984.1</v>
      </c>
    </row>
    <row r="9" spans="1:9" ht="15.75">
      <c r="A9" s="31">
        <v>3</v>
      </c>
      <c r="B9" s="72" t="s">
        <v>331</v>
      </c>
      <c r="C9" s="383"/>
      <c r="D9" s="383"/>
      <c r="E9" s="383"/>
      <c r="F9" s="383"/>
      <c r="G9" s="383"/>
      <c r="H9" s="383"/>
      <c r="I9" s="384">
        <f t="shared" si="0"/>
        <v>0</v>
      </c>
    </row>
    <row r="10" spans="1:9" ht="31.5">
      <c r="A10" s="31">
        <v>4</v>
      </c>
      <c r="B10" s="72" t="s">
        <v>287</v>
      </c>
      <c r="C10" s="385">
        <f aca="true" t="shared" si="1" ref="C10:H10">SUM(C11:C15)</f>
        <v>765</v>
      </c>
      <c r="D10" s="385">
        <f t="shared" si="1"/>
        <v>2669552.91</v>
      </c>
      <c r="E10" s="385">
        <f t="shared" si="1"/>
        <v>0</v>
      </c>
      <c r="F10" s="385">
        <f t="shared" si="1"/>
        <v>155431.40000000002</v>
      </c>
      <c r="G10" s="385">
        <f t="shared" si="1"/>
        <v>0</v>
      </c>
      <c r="H10" s="385">
        <f t="shared" si="1"/>
        <v>0</v>
      </c>
      <c r="I10" s="384">
        <f t="shared" si="0"/>
        <v>2825749.31</v>
      </c>
    </row>
    <row r="11" spans="1:9" ht="15.75">
      <c r="A11" s="31">
        <v>5</v>
      </c>
      <c r="B11" s="119" t="s">
        <v>405</v>
      </c>
      <c r="C11" s="383"/>
      <c r="D11" s="383"/>
      <c r="E11" s="383"/>
      <c r="F11" s="383"/>
      <c r="G11" s="383"/>
      <c r="H11" s="383"/>
      <c r="I11" s="384">
        <f t="shared" si="0"/>
        <v>0</v>
      </c>
    </row>
    <row r="12" spans="1:9" ht="15.75">
      <c r="A12" s="31">
        <v>6</v>
      </c>
      <c r="B12" s="119" t="s">
        <v>406</v>
      </c>
      <c r="C12" s="383"/>
      <c r="D12" s="383">
        <v>325084.01</v>
      </c>
      <c r="E12" s="383"/>
      <c r="F12" s="383">
        <v>17109.69</v>
      </c>
      <c r="G12" s="383"/>
      <c r="H12" s="383"/>
      <c r="I12" s="384">
        <f t="shared" si="0"/>
        <v>342193.7</v>
      </c>
    </row>
    <row r="13" spans="1:9" ht="15.75">
      <c r="A13" s="31">
        <v>7</v>
      </c>
      <c r="B13" s="147" t="s">
        <v>407</v>
      </c>
      <c r="C13" s="383">
        <v>765</v>
      </c>
      <c r="D13" s="383">
        <v>1385810.97</v>
      </c>
      <c r="E13" s="383"/>
      <c r="F13" s="383">
        <v>78508.3</v>
      </c>
      <c r="G13" s="383"/>
      <c r="H13" s="383"/>
      <c r="I13" s="384">
        <f t="shared" si="0"/>
        <v>1465084.27</v>
      </c>
    </row>
    <row r="14" spans="1:10" ht="31.5">
      <c r="A14" s="31">
        <v>8</v>
      </c>
      <c r="B14" s="119" t="s">
        <v>408</v>
      </c>
      <c r="C14" s="383"/>
      <c r="D14" s="383">
        <v>958657.93</v>
      </c>
      <c r="E14" s="383"/>
      <c r="F14" s="383">
        <v>59813.41</v>
      </c>
      <c r="G14" s="383"/>
      <c r="H14" s="383"/>
      <c r="I14" s="384">
        <f t="shared" si="0"/>
        <v>1018471.3400000001</v>
      </c>
      <c r="J14" s="136"/>
    </row>
    <row r="15" spans="1:9" ht="31.5">
      <c r="A15" s="43">
        <v>9</v>
      </c>
      <c r="B15" s="119" t="s">
        <v>409</v>
      </c>
      <c r="C15" s="383"/>
      <c r="D15" s="383"/>
      <c r="E15" s="383"/>
      <c r="F15" s="383"/>
      <c r="G15" s="383"/>
      <c r="H15" s="383"/>
      <c r="I15" s="384">
        <f t="shared" si="0"/>
        <v>0</v>
      </c>
    </row>
    <row r="16" spans="1:9" ht="15.75">
      <c r="A16" s="31">
        <v>10</v>
      </c>
      <c r="B16" s="67" t="s">
        <v>213</v>
      </c>
      <c r="C16" s="383"/>
      <c r="D16" s="383"/>
      <c r="E16" s="383"/>
      <c r="F16" s="383"/>
      <c r="G16" s="383"/>
      <c r="H16" s="383"/>
      <c r="I16" s="384">
        <f t="shared" si="0"/>
        <v>0</v>
      </c>
    </row>
    <row r="17" spans="1:9" ht="15.75">
      <c r="A17" s="31">
        <v>11</v>
      </c>
      <c r="B17" s="72" t="s">
        <v>214</v>
      </c>
      <c r="C17" s="383"/>
      <c r="D17" s="383"/>
      <c r="E17" s="383"/>
      <c r="F17" s="383">
        <v>7830</v>
      </c>
      <c r="G17" s="383"/>
      <c r="H17" s="383"/>
      <c r="I17" s="384">
        <f>SUM(C17:H17)</f>
        <v>7830</v>
      </c>
    </row>
    <row r="18" spans="1:9" ht="15.75">
      <c r="A18" s="31">
        <v>12</v>
      </c>
      <c r="B18" s="72" t="s">
        <v>346</v>
      </c>
      <c r="C18" s="383"/>
      <c r="D18" s="383"/>
      <c r="E18" s="383"/>
      <c r="F18" s="383"/>
      <c r="G18" s="383"/>
      <c r="H18" s="383"/>
      <c r="I18" s="384">
        <f>SUM(C18:H18)</f>
        <v>0</v>
      </c>
    </row>
    <row r="19" spans="1:9" ht="15.75">
      <c r="A19" s="31">
        <v>13</v>
      </c>
      <c r="B19" s="72" t="s">
        <v>215</v>
      </c>
      <c r="C19" s="383">
        <v>226367.04</v>
      </c>
      <c r="D19" s="383">
        <v>231715.9</v>
      </c>
      <c r="E19" s="383"/>
      <c r="F19" s="383">
        <v>41694.42</v>
      </c>
      <c r="G19" s="383"/>
      <c r="H19" s="383"/>
      <c r="I19" s="384">
        <f>SUM(C19:H19)</f>
        <v>499777.36</v>
      </c>
    </row>
    <row r="20" spans="1:9" ht="15.75">
      <c r="A20" s="31">
        <v>14</v>
      </c>
      <c r="B20" s="72" t="s">
        <v>355</v>
      </c>
      <c r="C20" s="383"/>
      <c r="D20" s="383"/>
      <c r="E20" s="383"/>
      <c r="F20" s="383"/>
      <c r="G20" s="383"/>
      <c r="H20" s="383"/>
      <c r="I20" s="384">
        <f>SUM(C20:H20)</f>
        <v>0</v>
      </c>
    </row>
    <row r="21" spans="1:9" ht="48" thickBot="1">
      <c r="A21" s="32">
        <v>15</v>
      </c>
      <c r="B21" s="87" t="s">
        <v>72</v>
      </c>
      <c r="C21" s="386">
        <f aca="true" t="shared" si="2" ref="C21:H21">+C6+C9+C10+C16+C17+C18+C19+C20</f>
        <v>266617.26</v>
      </c>
      <c r="D21" s="386">
        <f t="shared" si="2"/>
        <v>3754197.89</v>
      </c>
      <c r="E21" s="386">
        <f t="shared" si="2"/>
        <v>0</v>
      </c>
      <c r="F21" s="386">
        <f t="shared" si="2"/>
        <v>249846.84000000003</v>
      </c>
      <c r="G21" s="386">
        <f t="shared" si="2"/>
        <v>0</v>
      </c>
      <c r="H21" s="386">
        <f t="shared" si="2"/>
        <v>0</v>
      </c>
      <c r="I21" s="387">
        <f>SUM(C21:H21)</f>
        <v>4270661.99</v>
      </c>
    </row>
    <row r="22" spans="3:8" ht="15.75">
      <c r="C22" s="363"/>
      <c r="D22" s="363"/>
      <c r="E22" s="363"/>
      <c r="F22" s="363"/>
      <c r="G22" s="363"/>
      <c r="H22" s="363"/>
    </row>
    <row r="23" spans="3:8" ht="15.75">
      <c r="C23" s="364"/>
      <c r="D23" s="363"/>
      <c r="E23" s="363"/>
      <c r="F23" s="363"/>
      <c r="G23" s="363"/>
      <c r="H23" s="363"/>
    </row>
    <row r="24" spans="1:9" ht="18.75" customHeight="1">
      <c r="A24" s="161" t="s">
        <v>1356</v>
      </c>
      <c r="B24" s="161"/>
      <c r="C24" s="161"/>
      <c r="D24" s="161"/>
      <c r="E24" s="161"/>
      <c r="F24" s="161"/>
      <c r="G24" s="161"/>
      <c r="H24" s="161"/>
      <c r="I24" s="161"/>
    </row>
    <row r="25" spans="1:9" ht="15.75">
      <c r="A25" s="161" t="s">
        <v>1362</v>
      </c>
      <c r="B25" s="161"/>
      <c r="C25" s="161"/>
      <c r="D25" s="161"/>
      <c r="E25" s="161"/>
      <c r="F25" s="161"/>
      <c r="G25" s="161"/>
      <c r="H25" s="161"/>
      <c r="I25" s="161"/>
    </row>
    <row r="26" spans="1:9" ht="15.75">
      <c r="A26" s="161" t="s">
        <v>1357</v>
      </c>
      <c r="B26" s="161"/>
      <c r="C26" s="161"/>
      <c r="D26" s="161"/>
      <c r="E26" s="161"/>
      <c r="F26" s="161"/>
      <c r="G26" s="161"/>
      <c r="H26" s="161"/>
      <c r="I26" s="161"/>
    </row>
    <row r="27" spans="3:8" ht="15.75">
      <c r="C27" s="363"/>
      <c r="D27" s="363"/>
      <c r="E27" s="363"/>
      <c r="F27" s="363"/>
      <c r="G27" s="363"/>
      <c r="H27" s="363"/>
    </row>
    <row r="28" spans="3:8" ht="15.75">
      <c r="C28" s="363"/>
      <c r="D28" s="363"/>
      <c r="E28" s="363"/>
      <c r="F28" s="363"/>
      <c r="G28" s="363"/>
      <c r="H28" s="363"/>
    </row>
    <row r="29" spans="3:8" ht="15.75">
      <c r="C29" s="363"/>
      <c r="D29" s="363"/>
      <c r="E29" s="363"/>
      <c r="F29" s="363"/>
      <c r="G29" s="363"/>
      <c r="H29" s="363"/>
    </row>
    <row r="30" spans="3:8" ht="15.75">
      <c r="C30" s="363"/>
      <c r="D30" s="363"/>
      <c r="E30" s="363"/>
      <c r="F30" s="363"/>
      <c r="G30" s="363"/>
      <c r="H30" s="363"/>
    </row>
    <row r="31" spans="3:8" ht="15.75">
      <c r="C31" s="363"/>
      <c r="D31" s="363"/>
      <c r="E31" s="363"/>
      <c r="F31" s="363"/>
      <c r="G31" s="363"/>
      <c r="H31" s="363"/>
    </row>
    <row r="32" spans="3:8" ht="15.75">
      <c r="C32" s="363"/>
      <c r="D32" s="363"/>
      <c r="E32" s="363"/>
      <c r="F32" s="363"/>
      <c r="G32" s="363"/>
      <c r="H32" s="363"/>
    </row>
    <row r="33" spans="3:8" ht="15.75">
      <c r="C33" s="363"/>
      <c r="D33" s="363"/>
      <c r="E33" s="363"/>
      <c r="F33" s="363"/>
      <c r="G33" s="363"/>
      <c r="H33" s="363"/>
    </row>
    <row r="34" spans="3:8" ht="15.75">
      <c r="C34" s="363"/>
      <c r="D34" s="363"/>
      <c r="E34" s="363"/>
      <c r="F34" s="363"/>
      <c r="G34" s="363"/>
      <c r="H34" s="363"/>
    </row>
    <row r="35" spans="3:8" ht="15.75">
      <c r="C35" s="363"/>
      <c r="D35" s="363"/>
      <c r="E35" s="363"/>
      <c r="F35" s="363"/>
      <c r="G35" s="363"/>
      <c r="H35" s="363"/>
    </row>
    <row r="36" spans="3:8" ht="15.75">
      <c r="C36" s="363"/>
      <c r="D36" s="363"/>
      <c r="E36" s="363"/>
      <c r="F36" s="363"/>
      <c r="G36" s="363"/>
      <c r="H36" s="363"/>
    </row>
    <row r="37" spans="3:8" ht="15.75">
      <c r="C37" s="363"/>
      <c r="D37" s="363"/>
      <c r="E37" s="363"/>
      <c r="F37" s="363"/>
      <c r="G37" s="363"/>
      <c r="H37" s="363"/>
    </row>
    <row r="38" spans="3:8" ht="15.75">
      <c r="C38" s="363"/>
      <c r="D38" s="363"/>
      <c r="E38" s="363"/>
      <c r="F38" s="363"/>
      <c r="G38" s="363"/>
      <c r="H38" s="363"/>
    </row>
    <row r="39" spans="3:8" ht="15.75">
      <c r="C39" s="363"/>
      <c r="D39" s="363"/>
      <c r="E39" s="363"/>
      <c r="F39" s="363"/>
      <c r="G39" s="363"/>
      <c r="H39" s="363"/>
    </row>
    <row r="40" spans="3:8" ht="15.75">
      <c r="C40" s="363"/>
      <c r="D40" s="363"/>
      <c r="E40" s="363"/>
      <c r="F40" s="363"/>
      <c r="G40" s="363"/>
      <c r="H40" s="363"/>
    </row>
    <row r="41" spans="3:8" ht="15.75">
      <c r="C41" s="363"/>
      <c r="D41" s="363"/>
      <c r="E41" s="363"/>
      <c r="F41" s="363"/>
      <c r="G41" s="363"/>
      <c r="H41" s="363"/>
    </row>
    <row r="42" spans="3:8" ht="15.75">
      <c r="C42" s="363"/>
      <c r="D42" s="363"/>
      <c r="E42" s="363"/>
      <c r="F42" s="363"/>
      <c r="G42" s="363"/>
      <c r="H42" s="363"/>
    </row>
    <row r="43" spans="3:8" ht="15.75">
      <c r="C43" s="363"/>
      <c r="D43" s="363"/>
      <c r="E43" s="363"/>
      <c r="F43" s="363"/>
      <c r="G43" s="363"/>
      <c r="H43" s="363"/>
    </row>
    <row r="44" spans="3:8" ht="15.75">
      <c r="C44" s="363"/>
      <c r="D44" s="363"/>
      <c r="E44" s="363"/>
      <c r="F44" s="363"/>
      <c r="G44" s="363"/>
      <c r="H44" s="363"/>
    </row>
    <row r="45" spans="3:8" ht="15.75">
      <c r="C45" s="363"/>
      <c r="D45" s="363"/>
      <c r="E45" s="363"/>
      <c r="F45" s="363"/>
      <c r="G45" s="363"/>
      <c r="H45" s="363"/>
    </row>
    <row r="46" spans="3:8" ht="15.75">
      <c r="C46" s="363"/>
      <c r="D46" s="363"/>
      <c r="E46" s="363"/>
      <c r="F46" s="363"/>
      <c r="G46" s="363"/>
      <c r="H46" s="363"/>
    </row>
    <row r="47" spans="3:8" ht="15.75">
      <c r="C47" s="363"/>
      <c r="D47" s="363"/>
      <c r="E47" s="363"/>
      <c r="F47" s="363"/>
      <c r="G47" s="363"/>
      <c r="H47" s="363"/>
    </row>
    <row r="48" spans="3:8" ht="15.75">
      <c r="C48" s="363"/>
      <c r="D48" s="363"/>
      <c r="E48" s="363"/>
      <c r="F48" s="363"/>
      <c r="G48" s="363"/>
      <c r="H48" s="363"/>
    </row>
    <row r="49" spans="3:8" ht="15.75">
      <c r="C49" s="363"/>
      <c r="D49" s="363"/>
      <c r="E49" s="363"/>
      <c r="F49" s="363"/>
      <c r="G49" s="363"/>
      <c r="H49" s="363"/>
    </row>
    <row r="50" spans="3:8" ht="15.75">
      <c r="C50" s="363"/>
      <c r="D50" s="363"/>
      <c r="E50" s="363"/>
      <c r="F50" s="363"/>
      <c r="G50" s="363"/>
      <c r="H50" s="363"/>
    </row>
    <row r="51" spans="3:8" ht="15.75">
      <c r="C51" s="363"/>
      <c r="D51" s="363"/>
      <c r="E51" s="363"/>
      <c r="F51" s="363"/>
      <c r="G51" s="363"/>
      <c r="H51" s="363"/>
    </row>
    <row r="52" spans="3:8" ht="15.75">
      <c r="C52" s="363"/>
      <c r="D52" s="363"/>
      <c r="E52" s="363"/>
      <c r="F52" s="363"/>
      <c r="G52" s="363"/>
      <c r="H52" s="363"/>
    </row>
    <row r="53" spans="3:8" ht="15.75">
      <c r="C53" s="363"/>
      <c r="D53" s="363"/>
      <c r="E53" s="363"/>
      <c r="F53" s="363"/>
      <c r="G53" s="363"/>
      <c r="H53" s="363"/>
    </row>
    <row r="54" spans="3:8" ht="15.75">
      <c r="C54" s="363"/>
      <c r="D54" s="363"/>
      <c r="E54" s="363"/>
      <c r="F54" s="363"/>
      <c r="G54" s="363"/>
      <c r="H54" s="363"/>
    </row>
    <row r="55" spans="3:8" ht="15.75">
      <c r="C55" s="363"/>
      <c r="D55" s="363"/>
      <c r="E55" s="363"/>
      <c r="F55" s="363"/>
      <c r="G55" s="363"/>
      <c r="H55" s="363"/>
    </row>
    <row r="56" spans="3:8" ht="15.75">
      <c r="C56" s="363"/>
      <c r="D56" s="363"/>
      <c r="E56" s="363"/>
      <c r="F56" s="363"/>
      <c r="G56" s="363"/>
      <c r="H56" s="363"/>
    </row>
    <row r="57" spans="3:8" ht="15.75">
      <c r="C57" s="363"/>
      <c r="D57" s="363"/>
      <c r="E57" s="363"/>
      <c r="F57" s="363"/>
      <c r="G57" s="363"/>
      <c r="H57" s="363"/>
    </row>
    <row r="58" spans="3:8" ht="15.75">
      <c r="C58" s="363"/>
      <c r="D58" s="363"/>
      <c r="E58" s="363"/>
      <c r="F58" s="363"/>
      <c r="G58" s="363"/>
      <c r="H58" s="363"/>
    </row>
    <row r="59" spans="3:8" ht="15.75">
      <c r="C59" s="363"/>
      <c r="D59" s="363"/>
      <c r="E59" s="363"/>
      <c r="F59" s="363"/>
      <c r="G59" s="363"/>
      <c r="H59" s="363"/>
    </row>
    <row r="60" spans="3:8" ht="15.75">
      <c r="C60" s="363"/>
      <c r="D60" s="363"/>
      <c r="E60" s="363"/>
      <c r="F60" s="363"/>
      <c r="G60" s="363"/>
      <c r="H60" s="363"/>
    </row>
    <row r="61" spans="3:8" ht="15.75">
      <c r="C61" s="363"/>
      <c r="D61" s="363"/>
      <c r="E61" s="363"/>
      <c r="F61" s="363"/>
      <c r="G61" s="363"/>
      <c r="H61" s="363"/>
    </row>
    <row r="62" spans="3:8" ht="15.75">
      <c r="C62" s="363"/>
      <c r="D62" s="363"/>
      <c r="E62" s="363"/>
      <c r="F62" s="363"/>
      <c r="G62" s="363"/>
      <c r="H62" s="363"/>
    </row>
    <row r="63" spans="3:8" ht="15.75">
      <c r="C63" s="363"/>
      <c r="D63" s="363"/>
      <c r="E63" s="363"/>
      <c r="F63" s="363"/>
      <c r="G63" s="363"/>
      <c r="H63" s="363"/>
    </row>
    <row r="64" spans="3:8" ht="15.75">
      <c r="C64" s="363"/>
      <c r="D64" s="363"/>
      <c r="E64" s="363"/>
      <c r="F64" s="363"/>
      <c r="G64" s="363"/>
      <c r="H64" s="363"/>
    </row>
    <row r="65" spans="3:8" ht="15.75">
      <c r="C65" s="363"/>
      <c r="D65" s="363"/>
      <c r="E65" s="363"/>
      <c r="F65" s="363"/>
      <c r="G65" s="363"/>
      <c r="H65" s="363"/>
    </row>
    <row r="66" spans="3:8" ht="15.75">
      <c r="C66" s="363"/>
      <c r="D66" s="363"/>
      <c r="E66" s="363"/>
      <c r="F66" s="363"/>
      <c r="G66" s="363"/>
      <c r="H66" s="363"/>
    </row>
    <row r="67" spans="3:8" ht="15.75">
      <c r="C67" s="363"/>
      <c r="D67" s="363"/>
      <c r="E67" s="363"/>
      <c r="F67" s="363"/>
      <c r="G67" s="363"/>
      <c r="H67" s="363"/>
    </row>
    <row r="68" spans="3:8" ht="15.75">
      <c r="C68" s="363"/>
      <c r="D68" s="363"/>
      <c r="E68" s="363"/>
      <c r="F68" s="363"/>
      <c r="G68" s="363"/>
      <c r="H68" s="363"/>
    </row>
    <row r="69" spans="3:8" ht="15.75">
      <c r="C69" s="363"/>
      <c r="D69" s="363"/>
      <c r="E69" s="363"/>
      <c r="F69" s="363"/>
      <c r="G69" s="363"/>
      <c r="H69" s="363"/>
    </row>
    <row r="70" spans="3:8" ht="15.75">
      <c r="C70" s="363"/>
      <c r="D70" s="363"/>
      <c r="E70" s="363"/>
      <c r="F70" s="363"/>
      <c r="G70" s="363"/>
      <c r="H70" s="363"/>
    </row>
    <row r="71" spans="3:8" ht="15.75">
      <c r="C71" s="363"/>
      <c r="D71" s="363"/>
      <c r="E71" s="363"/>
      <c r="F71" s="363"/>
      <c r="G71" s="363"/>
      <c r="H71" s="363"/>
    </row>
    <row r="72" spans="3:8" ht="15.75">
      <c r="C72" s="363"/>
      <c r="D72" s="363"/>
      <c r="E72" s="363"/>
      <c r="F72" s="363"/>
      <c r="G72" s="363"/>
      <c r="H72" s="363"/>
    </row>
    <row r="73" spans="3:8" ht="15.75">
      <c r="C73" s="363"/>
      <c r="D73" s="363"/>
      <c r="E73" s="363"/>
      <c r="F73" s="363"/>
      <c r="G73" s="363"/>
      <c r="H73" s="363"/>
    </row>
    <row r="74" spans="3:8" ht="15.75">
      <c r="C74" s="363"/>
      <c r="D74" s="363"/>
      <c r="E74" s="363"/>
      <c r="F74" s="363"/>
      <c r="G74" s="363"/>
      <c r="H74" s="363"/>
    </row>
    <row r="75" spans="3:8" ht="15.75">
      <c r="C75" s="363"/>
      <c r="D75" s="363"/>
      <c r="E75" s="363"/>
      <c r="F75" s="363"/>
      <c r="G75" s="363"/>
      <c r="H75" s="363"/>
    </row>
    <row r="76" spans="3:8" ht="15.75">
      <c r="C76" s="363"/>
      <c r="D76" s="363"/>
      <c r="E76" s="363"/>
      <c r="F76" s="363"/>
      <c r="G76" s="363"/>
      <c r="H76" s="363"/>
    </row>
    <row r="77" spans="3:8" ht="15.75">
      <c r="C77" s="363"/>
      <c r="D77" s="363"/>
      <c r="E77" s="363"/>
      <c r="F77" s="363"/>
      <c r="G77" s="363"/>
      <c r="H77" s="363"/>
    </row>
    <row r="78" spans="3:8" ht="15.75">
      <c r="C78" s="363"/>
      <c r="D78" s="363"/>
      <c r="E78" s="363"/>
      <c r="F78" s="363"/>
      <c r="G78" s="363"/>
      <c r="H78" s="363"/>
    </row>
    <row r="79" spans="3:8" ht="15.75">
      <c r="C79" s="363"/>
      <c r="D79" s="363"/>
      <c r="E79" s="363"/>
      <c r="F79" s="363"/>
      <c r="G79" s="363"/>
      <c r="H79" s="363"/>
    </row>
    <row r="80" spans="3:8" ht="15.75">
      <c r="C80" s="363"/>
      <c r="D80" s="363"/>
      <c r="E80" s="363"/>
      <c r="F80" s="363"/>
      <c r="G80" s="363"/>
      <c r="H80" s="363"/>
    </row>
    <row r="81" spans="3:8" ht="15.75">
      <c r="C81" s="363"/>
      <c r="D81" s="363"/>
      <c r="E81" s="363"/>
      <c r="F81" s="363"/>
      <c r="G81" s="363"/>
      <c r="H81" s="363"/>
    </row>
    <row r="82" spans="3:8" ht="15.75">
      <c r="C82" s="363"/>
      <c r="D82" s="363"/>
      <c r="E82" s="363"/>
      <c r="F82" s="363"/>
      <c r="G82" s="363"/>
      <c r="H82" s="363"/>
    </row>
  </sheetData>
  <sheetProtection/>
  <mergeCells count="11">
    <mergeCell ref="D3:D4"/>
    <mergeCell ref="F3:F4"/>
    <mergeCell ref="E3:E4"/>
    <mergeCell ref="I3:I4"/>
    <mergeCell ref="A1:I1"/>
    <mergeCell ref="A2:I2"/>
    <mergeCell ref="G3:G4"/>
    <mergeCell ref="C3:C4"/>
    <mergeCell ref="H3:H4"/>
    <mergeCell ref="A3:A4"/>
    <mergeCell ref="B3:B4"/>
  </mergeCells>
  <printOptions gridLines="1"/>
  <pageMargins left="0.48" right="0.44" top="0.984251968503937" bottom="0.984251968503937" header="0.5118110236220472" footer="0.5118110236220472"/>
  <pageSetup fitToHeight="1" fitToWidth="1" horizontalDpi="600" verticalDpi="600" orientation="landscape" paperSize="9" scale="79" r:id="rId1"/>
</worksheet>
</file>

<file path=xl/worksheets/sheet18.xml><?xml version="1.0" encoding="utf-8"?>
<worksheet xmlns="http://schemas.openxmlformats.org/spreadsheetml/2006/main" xmlns:r="http://schemas.openxmlformats.org/officeDocument/2006/relationships">
  <sheetPr>
    <tabColor indexed="42"/>
    <pageSetUpPr fitToPage="1"/>
  </sheetPr>
  <dimension ref="A1:IV27"/>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R18" sqref="R18"/>
    </sheetView>
  </sheetViews>
  <sheetFormatPr defaultColWidth="9.140625" defaultRowHeight="12.75"/>
  <cols>
    <col min="1" max="1" width="7.28125" style="433" customWidth="1"/>
    <col min="2" max="2" width="39.8515625" style="438" customWidth="1"/>
    <col min="3" max="3" width="12.57421875" style="433" customWidth="1"/>
    <col min="4" max="4" width="12.00390625" style="433" customWidth="1"/>
    <col min="5" max="5" width="12.140625" style="433" customWidth="1"/>
    <col min="6" max="7" width="11.8515625" style="433" customWidth="1"/>
    <col min="8" max="8" width="11.421875" style="433" customWidth="1"/>
    <col min="9" max="9" width="13.421875" style="433" customWidth="1"/>
    <col min="10" max="10" width="12.421875" style="433" customWidth="1"/>
    <col min="11" max="11" width="14.57421875" style="433" customWidth="1"/>
    <col min="12" max="12" width="13.421875" style="433" bestFit="1" customWidth="1"/>
    <col min="13" max="13" width="14.28125" style="433" customWidth="1"/>
    <col min="14" max="14" width="13.8515625" style="433" bestFit="1" customWidth="1"/>
    <col min="15" max="15" width="14.140625" style="433" customWidth="1"/>
    <col min="16" max="16384" width="9.140625" style="433" customWidth="1"/>
  </cols>
  <sheetData>
    <row r="1" spans="1:14" ht="27.75" customHeight="1">
      <c r="A1" s="835" t="s">
        <v>1078</v>
      </c>
      <c r="B1" s="836"/>
      <c r="C1" s="836"/>
      <c r="D1" s="836"/>
      <c r="E1" s="836"/>
      <c r="F1" s="836"/>
      <c r="G1" s="836"/>
      <c r="H1" s="836"/>
      <c r="I1" s="836"/>
      <c r="J1" s="836"/>
      <c r="K1" s="836"/>
      <c r="L1" s="836"/>
      <c r="M1" s="836"/>
      <c r="N1" s="837"/>
    </row>
    <row r="2" spans="1:14" ht="28.5" customHeight="1">
      <c r="A2" s="838" t="s">
        <v>1348</v>
      </c>
      <c r="B2" s="839"/>
      <c r="C2" s="839"/>
      <c r="D2" s="839"/>
      <c r="E2" s="839"/>
      <c r="F2" s="839"/>
      <c r="G2" s="839"/>
      <c r="H2" s="839"/>
      <c r="I2" s="840"/>
      <c r="J2" s="840"/>
      <c r="K2" s="839"/>
      <c r="L2" s="839"/>
      <c r="M2" s="839"/>
      <c r="N2" s="841"/>
    </row>
    <row r="3" spans="1:256" ht="51.75" customHeight="1">
      <c r="A3" s="842" t="s">
        <v>238</v>
      </c>
      <c r="B3" s="843"/>
      <c r="C3" s="844" t="s">
        <v>383</v>
      </c>
      <c r="D3" s="844"/>
      <c r="E3" s="844" t="s">
        <v>384</v>
      </c>
      <c r="F3" s="844"/>
      <c r="G3" s="844" t="s">
        <v>385</v>
      </c>
      <c r="H3" s="814"/>
      <c r="I3" s="845" t="s">
        <v>1032</v>
      </c>
      <c r="J3" s="845"/>
      <c r="K3" s="846" t="s">
        <v>356</v>
      </c>
      <c r="L3" s="844"/>
      <c r="M3" s="844" t="s">
        <v>377</v>
      </c>
      <c r="N3" s="847"/>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4"/>
      <c r="GR3" s="434"/>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row>
    <row r="4" spans="1:256" ht="17.25" customHeight="1">
      <c r="A4" s="842"/>
      <c r="B4" s="843"/>
      <c r="C4" s="16">
        <v>2012</v>
      </c>
      <c r="D4" s="16">
        <v>2013</v>
      </c>
      <c r="E4" s="16">
        <v>2012</v>
      </c>
      <c r="F4" s="16">
        <v>2013</v>
      </c>
      <c r="G4" s="16">
        <v>2012</v>
      </c>
      <c r="H4" s="16">
        <v>2013</v>
      </c>
      <c r="I4" s="16">
        <v>2012</v>
      </c>
      <c r="J4" s="16">
        <v>2013</v>
      </c>
      <c r="K4" s="16">
        <v>2012</v>
      </c>
      <c r="L4" s="16">
        <v>2013</v>
      </c>
      <c r="M4" s="16">
        <v>2012</v>
      </c>
      <c r="N4" s="15">
        <v>2013</v>
      </c>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4"/>
      <c r="BD4" s="434"/>
      <c r="BE4" s="434"/>
      <c r="BF4" s="434"/>
      <c r="BG4" s="434"/>
      <c r="BH4" s="434"/>
      <c r="BI4" s="434"/>
      <c r="BJ4" s="434"/>
      <c r="BK4" s="434"/>
      <c r="BL4" s="434"/>
      <c r="BM4" s="434"/>
      <c r="BN4" s="434"/>
      <c r="BO4" s="434"/>
      <c r="BP4" s="434"/>
      <c r="BQ4" s="434"/>
      <c r="BR4" s="434"/>
      <c r="BS4" s="434"/>
      <c r="BT4" s="434"/>
      <c r="BU4" s="434"/>
      <c r="BV4" s="434"/>
      <c r="BW4" s="434"/>
      <c r="BX4" s="434"/>
      <c r="BY4" s="434"/>
      <c r="BZ4" s="434"/>
      <c r="CA4" s="434"/>
      <c r="CB4" s="434"/>
      <c r="CC4" s="434"/>
      <c r="CD4" s="434"/>
      <c r="CE4" s="434"/>
      <c r="CF4" s="434"/>
      <c r="CG4" s="434"/>
      <c r="CH4" s="434"/>
      <c r="CI4" s="434"/>
      <c r="CJ4" s="434"/>
      <c r="CK4" s="434"/>
      <c r="CL4" s="434"/>
      <c r="CM4" s="434"/>
      <c r="CN4" s="434"/>
      <c r="CO4" s="434"/>
      <c r="CP4" s="434"/>
      <c r="CQ4" s="434"/>
      <c r="CR4" s="434"/>
      <c r="CS4" s="434"/>
      <c r="CT4" s="434"/>
      <c r="CU4" s="434"/>
      <c r="CV4" s="434"/>
      <c r="CW4" s="434"/>
      <c r="CX4" s="434"/>
      <c r="CY4" s="434"/>
      <c r="CZ4" s="434"/>
      <c r="DA4" s="434"/>
      <c r="DB4" s="434"/>
      <c r="DC4" s="434"/>
      <c r="DD4" s="434"/>
      <c r="DE4" s="434"/>
      <c r="DF4" s="434"/>
      <c r="DG4" s="434"/>
      <c r="DH4" s="434"/>
      <c r="DI4" s="434"/>
      <c r="DJ4" s="434"/>
      <c r="DK4" s="434"/>
      <c r="DL4" s="434"/>
      <c r="DM4" s="434"/>
      <c r="DN4" s="434"/>
      <c r="DO4" s="434"/>
      <c r="DP4" s="434"/>
      <c r="DQ4" s="434"/>
      <c r="DR4" s="434"/>
      <c r="DS4" s="434"/>
      <c r="DT4" s="434"/>
      <c r="DU4" s="434"/>
      <c r="DV4" s="434"/>
      <c r="DW4" s="434"/>
      <c r="DX4" s="434"/>
      <c r="DY4" s="434"/>
      <c r="DZ4" s="434"/>
      <c r="EA4" s="434"/>
      <c r="EB4" s="434"/>
      <c r="EC4" s="434"/>
      <c r="ED4" s="434"/>
      <c r="EE4" s="434"/>
      <c r="EF4" s="434"/>
      <c r="EG4" s="434"/>
      <c r="EH4" s="434"/>
      <c r="EI4" s="434"/>
      <c r="EJ4" s="434"/>
      <c r="EK4" s="434"/>
      <c r="EL4" s="434"/>
      <c r="EM4" s="434"/>
      <c r="EN4" s="434"/>
      <c r="EO4" s="434"/>
      <c r="EP4" s="434"/>
      <c r="EQ4" s="434"/>
      <c r="ER4" s="434"/>
      <c r="ES4" s="434"/>
      <c r="ET4" s="434"/>
      <c r="EU4" s="434"/>
      <c r="EV4" s="434"/>
      <c r="EW4" s="434"/>
      <c r="EX4" s="434"/>
      <c r="EY4" s="434"/>
      <c r="EZ4" s="434"/>
      <c r="FA4" s="434"/>
      <c r="FB4" s="434"/>
      <c r="FC4" s="434"/>
      <c r="FD4" s="434"/>
      <c r="FE4" s="434"/>
      <c r="FF4" s="434"/>
      <c r="FG4" s="434"/>
      <c r="FH4" s="434"/>
      <c r="FI4" s="434"/>
      <c r="FJ4" s="434"/>
      <c r="FK4" s="434"/>
      <c r="FL4" s="434"/>
      <c r="FM4" s="434"/>
      <c r="FN4" s="434"/>
      <c r="FO4" s="434"/>
      <c r="FP4" s="434"/>
      <c r="FQ4" s="434"/>
      <c r="FR4" s="434"/>
      <c r="FS4" s="434"/>
      <c r="FT4" s="434"/>
      <c r="FU4" s="434"/>
      <c r="FV4" s="434"/>
      <c r="FW4" s="434"/>
      <c r="FX4" s="434"/>
      <c r="FY4" s="434"/>
      <c r="FZ4" s="434"/>
      <c r="GA4" s="434"/>
      <c r="GB4" s="434"/>
      <c r="GC4" s="434"/>
      <c r="GD4" s="434"/>
      <c r="GE4" s="434"/>
      <c r="GF4" s="434"/>
      <c r="GG4" s="434"/>
      <c r="GH4" s="434"/>
      <c r="GI4" s="434"/>
      <c r="GJ4" s="434"/>
      <c r="GK4" s="434"/>
      <c r="GL4" s="434"/>
      <c r="GM4" s="434"/>
      <c r="GN4" s="434"/>
      <c r="GO4" s="434"/>
      <c r="GP4" s="434"/>
      <c r="GQ4" s="434"/>
      <c r="GR4" s="434"/>
      <c r="GS4" s="434"/>
      <c r="GT4" s="434"/>
      <c r="GU4" s="434"/>
      <c r="GV4" s="434"/>
      <c r="GW4" s="434"/>
      <c r="GX4" s="434"/>
      <c r="GY4" s="434"/>
      <c r="GZ4" s="434"/>
      <c r="HA4" s="434"/>
      <c r="HB4" s="434"/>
      <c r="HC4" s="434"/>
      <c r="HD4" s="434"/>
      <c r="HE4" s="434"/>
      <c r="HF4" s="434"/>
      <c r="HG4" s="434"/>
      <c r="HH4" s="434"/>
      <c r="HI4" s="434"/>
      <c r="HJ4" s="434"/>
      <c r="HK4" s="434"/>
      <c r="HL4" s="434"/>
      <c r="HM4" s="434"/>
      <c r="HN4" s="434"/>
      <c r="HO4" s="434"/>
      <c r="HP4" s="434"/>
      <c r="HQ4" s="434"/>
      <c r="HR4" s="434"/>
      <c r="HS4" s="434"/>
      <c r="HT4" s="434"/>
      <c r="HU4" s="434"/>
      <c r="HV4" s="434"/>
      <c r="HW4" s="434"/>
      <c r="HX4" s="434"/>
      <c r="HY4" s="434"/>
      <c r="HZ4" s="434"/>
      <c r="IA4" s="434"/>
      <c r="IB4" s="434"/>
      <c r="IC4" s="434"/>
      <c r="ID4" s="434"/>
      <c r="IE4" s="434"/>
      <c r="IF4" s="434"/>
      <c r="IG4" s="434"/>
      <c r="IH4" s="434"/>
      <c r="II4" s="434"/>
      <c r="IJ4" s="434"/>
      <c r="IK4" s="434"/>
      <c r="IL4" s="434"/>
      <c r="IM4" s="434"/>
      <c r="IN4" s="434"/>
      <c r="IO4" s="434"/>
      <c r="IP4" s="434"/>
      <c r="IQ4" s="434"/>
      <c r="IR4" s="434"/>
      <c r="IS4" s="434"/>
      <c r="IT4" s="434"/>
      <c r="IU4" s="434"/>
      <c r="IV4" s="434"/>
    </row>
    <row r="5" spans="1:256" ht="31.5">
      <c r="A5" s="43"/>
      <c r="B5" s="435"/>
      <c r="C5" s="37" t="s">
        <v>332</v>
      </c>
      <c r="D5" s="37" t="s">
        <v>333</v>
      </c>
      <c r="E5" s="37" t="s">
        <v>334</v>
      </c>
      <c r="F5" s="37" t="s">
        <v>341</v>
      </c>
      <c r="G5" s="37" t="s">
        <v>335</v>
      </c>
      <c r="H5" s="467" t="s">
        <v>336</v>
      </c>
      <c r="I5" s="37" t="s">
        <v>337</v>
      </c>
      <c r="J5" s="37" t="s">
        <v>338</v>
      </c>
      <c r="K5" s="37" t="s">
        <v>339</v>
      </c>
      <c r="L5" s="37" t="s">
        <v>914</v>
      </c>
      <c r="M5" s="553" t="s">
        <v>1079</v>
      </c>
      <c r="N5" s="554" t="s">
        <v>1080</v>
      </c>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c r="CH5" s="436"/>
      <c r="CI5" s="436"/>
      <c r="CJ5" s="436"/>
      <c r="CK5" s="436"/>
      <c r="CL5" s="436"/>
      <c r="CM5" s="436"/>
      <c r="CN5" s="436"/>
      <c r="CO5" s="436"/>
      <c r="CP5" s="436"/>
      <c r="CQ5" s="436"/>
      <c r="CR5" s="436"/>
      <c r="CS5" s="436"/>
      <c r="CT5" s="436"/>
      <c r="CU5" s="436"/>
      <c r="CV5" s="436"/>
      <c r="CW5" s="436"/>
      <c r="CX5" s="436"/>
      <c r="CY5" s="436"/>
      <c r="CZ5" s="436"/>
      <c r="DA5" s="436"/>
      <c r="DB5" s="436"/>
      <c r="DC5" s="436"/>
      <c r="DD5" s="436"/>
      <c r="DE5" s="436"/>
      <c r="DF5" s="436"/>
      <c r="DG5" s="436"/>
      <c r="DH5" s="436"/>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6"/>
      <c r="FK5" s="436"/>
      <c r="FL5" s="436"/>
      <c r="FM5" s="436"/>
      <c r="FN5" s="436"/>
      <c r="FO5" s="436"/>
      <c r="FP5" s="436"/>
      <c r="FQ5" s="436"/>
      <c r="FR5" s="436"/>
      <c r="FS5" s="436"/>
      <c r="FT5" s="436"/>
      <c r="FU5" s="436"/>
      <c r="FV5" s="436"/>
      <c r="FW5" s="436"/>
      <c r="FX5" s="436"/>
      <c r="FY5" s="436"/>
      <c r="FZ5" s="436"/>
      <c r="GA5" s="436"/>
      <c r="GB5" s="436"/>
      <c r="GC5" s="436"/>
      <c r="GD5" s="436"/>
      <c r="GE5" s="436"/>
      <c r="GF5" s="436"/>
      <c r="GG5" s="436"/>
      <c r="GH5" s="436"/>
      <c r="GI5" s="436"/>
      <c r="GJ5" s="436"/>
      <c r="GK5" s="436"/>
      <c r="GL5" s="436"/>
      <c r="GM5" s="436"/>
      <c r="GN5" s="436"/>
      <c r="GO5" s="436"/>
      <c r="GP5" s="436"/>
      <c r="GQ5" s="436"/>
      <c r="GR5" s="436"/>
      <c r="GS5" s="436"/>
      <c r="GT5" s="436"/>
      <c r="GU5" s="436"/>
      <c r="GV5" s="436"/>
      <c r="GW5" s="436"/>
      <c r="GX5" s="436"/>
      <c r="GY5" s="436"/>
      <c r="GZ5" s="436"/>
      <c r="HA5" s="436"/>
      <c r="HB5" s="436"/>
      <c r="HC5" s="436"/>
      <c r="HD5" s="436"/>
      <c r="HE5" s="436"/>
      <c r="HF5" s="436"/>
      <c r="HG5" s="436"/>
      <c r="HH5" s="436"/>
      <c r="HI5" s="436"/>
      <c r="HJ5" s="436"/>
      <c r="HK5" s="436"/>
      <c r="HL5" s="436"/>
      <c r="HM5" s="436"/>
      <c r="HN5" s="436"/>
      <c r="HO5" s="436"/>
      <c r="HP5" s="436"/>
      <c r="HQ5" s="436"/>
      <c r="HR5" s="436"/>
      <c r="HS5" s="436"/>
      <c r="HT5" s="436"/>
      <c r="HU5" s="436"/>
      <c r="HV5" s="436"/>
      <c r="HW5" s="436"/>
      <c r="HX5" s="436"/>
      <c r="HY5" s="436"/>
      <c r="HZ5" s="436"/>
      <c r="IA5" s="436"/>
      <c r="IB5" s="436"/>
      <c r="IC5" s="436"/>
      <c r="ID5" s="436"/>
      <c r="IE5" s="436"/>
      <c r="IF5" s="436"/>
      <c r="IG5" s="436"/>
      <c r="IH5" s="436"/>
      <c r="II5" s="436"/>
      <c r="IJ5" s="436"/>
      <c r="IK5" s="436"/>
      <c r="IL5" s="436"/>
      <c r="IM5" s="436"/>
      <c r="IN5" s="436"/>
      <c r="IO5" s="436"/>
      <c r="IP5" s="436"/>
      <c r="IQ5" s="436"/>
      <c r="IR5" s="436"/>
      <c r="IS5" s="436"/>
      <c r="IT5" s="436"/>
      <c r="IU5" s="436"/>
      <c r="IV5" s="436"/>
    </row>
    <row r="6" spans="1:14" ht="31.5">
      <c r="A6" s="43">
        <v>1</v>
      </c>
      <c r="B6" s="68" t="s">
        <v>234</v>
      </c>
      <c r="C6" s="645">
        <v>221607.95</v>
      </c>
      <c r="D6" s="651">
        <f>C17</f>
        <v>218448.54000000004</v>
      </c>
      <c r="E6" s="645">
        <v>5458636.57</v>
      </c>
      <c r="F6" s="651">
        <f>E17</f>
        <v>5840670.5200000005</v>
      </c>
      <c r="G6" s="644">
        <v>316080.58</v>
      </c>
      <c r="H6" s="647">
        <f>G17</f>
        <v>496514.4200000004</v>
      </c>
      <c r="I6" s="645">
        <v>3057.32</v>
      </c>
      <c r="J6" s="651">
        <f>SUM(I17)</f>
        <v>4678.77</v>
      </c>
      <c r="K6" s="645">
        <v>296475.17</v>
      </c>
      <c r="L6" s="651">
        <f>SUM(K17)</f>
        <v>277643.5</v>
      </c>
      <c r="M6" s="651">
        <f aca="true" t="shared" si="0" ref="M6:N8">C6+E6+G6+I6+K6</f>
        <v>6295857.590000001</v>
      </c>
      <c r="N6" s="643">
        <f t="shared" si="0"/>
        <v>6837955.75</v>
      </c>
    </row>
    <row r="7" spans="1:14" ht="31.5">
      <c r="A7" s="43">
        <v>2</v>
      </c>
      <c r="B7" s="508" t="s">
        <v>973</v>
      </c>
      <c r="C7" s="651">
        <f aca="true" t="shared" si="1" ref="C7:L7">SUM(C8:C15)</f>
        <v>732898.54</v>
      </c>
      <c r="D7" s="651">
        <f t="shared" si="1"/>
        <v>238723.17</v>
      </c>
      <c r="E7" s="651">
        <f t="shared" si="1"/>
        <v>573187.23</v>
      </c>
      <c r="F7" s="651">
        <f t="shared" si="1"/>
        <v>493821.11</v>
      </c>
      <c r="G7" s="647">
        <f>SUM(G8:G15)</f>
        <v>2740333.93</v>
      </c>
      <c r="H7" s="647">
        <f>SUM(H8:H15)</f>
        <v>2186056.83</v>
      </c>
      <c r="I7" s="651">
        <f t="shared" si="1"/>
        <v>1771.45</v>
      </c>
      <c r="J7" s="651">
        <f t="shared" si="1"/>
        <v>1239.08</v>
      </c>
      <c r="K7" s="651">
        <f t="shared" si="1"/>
        <v>60837.55</v>
      </c>
      <c r="L7" s="651">
        <f t="shared" si="1"/>
        <v>70922.12</v>
      </c>
      <c r="M7" s="651">
        <f t="shared" si="0"/>
        <v>4109028.7</v>
      </c>
      <c r="N7" s="643">
        <f t="shared" si="0"/>
        <v>2990762.3100000005</v>
      </c>
    </row>
    <row r="8" spans="1:14" ht="22.5" customHeight="1">
      <c r="A8" s="43">
        <v>3</v>
      </c>
      <c r="B8" s="47" t="s">
        <v>104</v>
      </c>
      <c r="C8" s="650">
        <v>732898.54</v>
      </c>
      <c r="D8" s="642">
        <v>238723.17</v>
      </c>
      <c r="E8" s="642">
        <v>0</v>
      </c>
      <c r="F8" s="642">
        <v>0</v>
      </c>
      <c r="G8" s="650">
        <v>0</v>
      </c>
      <c r="H8" s="650">
        <v>0</v>
      </c>
      <c r="I8" s="642">
        <v>1771.45</v>
      </c>
      <c r="J8" s="642">
        <v>1239.08</v>
      </c>
      <c r="K8" s="642">
        <v>0</v>
      </c>
      <c r="L8" s="642">
        <v>0</v>
      </c>
      <c r="M8" s="651">
        <f t="shared" si="0"/>
        <v>734669.99</v>
      </c>
      <c r="N8" s="643">
        <f t="shared" si="0"/>
        <v>239962.25</v>
      </c>
    </row>
    <row r="9" spans="1:14" ht="21.75" customHeight="1">
      <c r="A9" s="43">
        <v>4</v>
      </c>
      <c r="B9" s="47" t="s">
        <v>366</v>
      </c>
      <c r="C9" s="646" t="s">
        <v>365</v>
      </c>
      <c r="D9" s="646" t="s">
        <v>365</v>
      </c>
      <c r="E9" s="650">
        <v>573042.15</v>
      </c>
      <c r="F9" s="650">
        <v>493821.11</v>
      </c>
      <c r="G9" s="646" t="s">
        <v>365</v>
      </c>
      <c r="H9" s="646" t="s">
        <v>365</v>
      </c>
      <c r="I9" s="641" t="s">
        <v>365</v>
      </c>
      <c r="J9" s="641" t="s">
        <v>365</v>
      </c>
      <c r="K9" s="646" t="s">
        <v>365</v>
      </c>
      <c r="L9" s="646" t="s">
        <v>365</v>
      </c>
      <c r="M9" s="651">
        <f>E9</f>
        <v>573042.15</v>
      </c>
      <c r="N9" s="643">
        <f>F9</f>
        <v>493821.11</v>
      </c>
    </row>
    <row r="10" spans="1:256" ht="31.5">
      <c r="A10" s="43">
        <v>5</v>
      </c>
      <c r="B10" s="47" t="s">
        <v>10</v>
      </c>
      <c r="C10" s="646" t="s">
        <v>365</v>
      </c>
      <c r="D10" s="646" t="s">
        <v>365</v>
      </c>
      <c r="E10" s="642">
        <v>0</v>
      </c>
      <c r="F10" s="642">
        <v>0</v>
      </c>
      <c r="G10" s="646" t="s">
        <v>365</v>
      </c>
      <c r="H10" s="646" t="s">
        <v>365</v>
      </c>
      <c r="I10" s="641" t="s">
        <v>365</v>
      </c>
      <c r="J10" s="641" t="s">
        <v>365</v>
      </c>
      <c r="K10" s="646" t="s">
        <v>365</v>
      </c>
      <c r="L10" s="646" t="s">
        <v>365</v>
      </c>
      <c r="M10" s="651">
        <f>E10</f>
        <v>0</v>
      </c>
      <c r="N10" s="643">
        <f>F10</f>
        <v>0</v>
      </c>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436"/>
      <c r="CD10" s="436"/>
      <c r="CE10" s="436"/>
      <c r="CF10" s="436"/>
      <c r="CG10" s="436"/>
      <c r="CH10" s="436"/>
      <c r="CI10" s="436"/>
      <c r="CJ10" s="436"/>
      <c r="CK10" s="436"/>
      <c r="CL10" s="436"/>
      <c r="CM10" s="436"/>
      <c r="CN10" s="436"/>
      <c r="CO10" s="436"/>
      <c r="CP10" s="436"/>
      <c r="CQ10" s="436"/>
      <c r="CR10" s="436"/>
      <c r="CS10" s="436"/>
      <c r="CT10" s="436"/>
      <c r="CU10" s="436"/>
      <c r="CV10" s="436"/>
      <c r="CW10" s="436"/>
      <c r="CX10" s="436"/>
      <c r="CY10" s="436"/>
      <c r="CZ10" s="436"/>
      <c r="DA10" s="436"/>
      <c r="DB10" s="436"/>
      <c r="DC10" s="436"/>
      <c r="DD10" s="436"/>
      <c r="DE10" s="436"/>
      <c r="DF10" s="436"/>
      <c r="DG10" s="436"/>
      <c r="DH10" s="436"/>
      <c r="DI10" s="436"/>
      <c r="DJ10" s="436"/>
      <c r="DK10" s="436"/>
      <c r="DL10" s="436"/>
      <c r="DM10" s="436"/>
      <c r="DN10" s="436"/>
      <c r="DO10" s="436"/>
      <c r="DP10" s="436"/>
      <c r="DQ10" s="436"/>
      <c r="DR10" s="436"/>
      <c r="DS10" s="436"/>
      <c r="DT10" s="436"/>
      <c r="DU10" s="436"/>
      <c r="DV10" s="436"/>
      <c r="DW10" s="436"/>
      <c r="DX10" s="436"/>
      <c r="DY10" s="436"/>
      <c r="DZ10" s="436"/>
      <c r="EA10" s="436"/>
      <c r="EB10" s="436"/>
      <c r="EC10" s="436"/>
      <c r="ED10" s="436"/>
      <c r="EE10" s="436"/>
      <c r="EF10" s="436"/>
      <c r="EG10" s="436"/>
      <c r="EH10" s="436"/>
      <c r="EI10" s="436"/>
      <c r="EJ10" s="436"/>
      <c r="EK10" s="436"/>
      <c r="EL10" s="436"/>
      <c r="EM10" s="436"/>
      <c r="EN10" s="436"/>
      <c r="EO10" s="436"/>
      <c r="EP10" s="436"/>
      <c r="EQ10" s="436"/>
      <c r="ER10" s="436"/>
      <c r="ES10" s="436"/>
      <c r="ET10" s="436"/>
      <c r="EU10" s="436"/>
      <c r="EV10" s="436"/>
      <c r="EW10" s="436"/>
      <c r="EX10" s="436"/>
      <c r="EY10" s="436"/>
      <c r="EZ10" s="436"/>
      <c r="FA10" s="436"/>
      <c r="FB10" s="436"/>
      <c r="FC10" s="436"/>
      <c r="FD10" s="436"/>
      <c r="FE10" s="436"/>
      <c r="FF10" s="436"/>
      <c r="FG10" s="436"/>
      <c r="FH10" s="436"/>
      <c r="FI10" s="436"/>
      <c r="FJ10" s="436"/>
      <c r="FK10" s="436"/>
      <c r="FL10" s="436"/>
      <c r="FM10" s="436"/>
      <c r="FN10" s="436"/>
      <c r="FO10" s="436"/>
      <c r="FP10" s="436"/>
      <c r="FQ10" s="436"/>
      <c r="FR10" s="436"/>
      <c r="FS10" s="436"/>
      <c r="FT10" s="436"/>
      <c r="FU10" s="436"/>
      <c r="FV10" s="436"/>
      <c r="FW10" s="436"/>
      <c r="FX10" s="436"/>
      <c r="FY10" s="436"/>
      <c r="FZ10" s="436"/>
      <c r="GA10" s="436"/>
      <c r="GB10" s="436"/>
      <c r="GC10" s="436"/>
      <c r="GD10" s="436"/>
      <c r="GE10" s="436"/>
      <c r="GF10" s="436"/>
      <c r="GG10" s="436"/>
      <c r="GH10" s="436"/>
      <c r="GI10" s="436"/>
      <c r="GJ10" s="436"/>
      <c r="GK10" s="436"/>
      <c r="GL10" s="436"/>
      <c r="GM10" s="436"/>
      <c r="GN10" s="436"/>
      <c r="GO10" s="436"/>
      <c r="GP10" s="436"/>
      <c r="GQ10" s="436"/>
      <c r="GR10" s="436"/>
      <c r="GS10" s="436"/>
      <c r="GT10" s="436"/>
      <c r="GU10" s="436"/>
      <c r="GV10" s="436"/>
      <c r="GW10" s="436"/>
      <c r="GX10" s="436"/>
      <c r="GY10" s="436"/>
      <c r="GZ10" s="436"/>
      <c r="HA10" s="436"/>
      <c r="HB10" s="436"/>
      <c r="HC10" s="436"/>
      <c r="HD10" s="436"/>
      <c r="HE10" s="436"/>
      <c r="HF10" s="436"/>
      <c r="HG10" s="436"/>
      <c r="HH10" s="436"/>
      <c r="HI10" s="436"/>
      <c r="HJ10" s="436"/>
      <c r="HK10" s="436"/>
      <c r="HL10" s="436"/>
      <c r="HM10" s="436"/>
      <c r="HN10" s="436"/>
      <c r="HO10" s="436"/>
      <c r="HP10" s="436"/>
      <c r="HQ10" s="436"/>
      <c r="HR10" s="436"/>
      <c r="HS10" s="436"/>
      <c r="HT10" s="436"/>
      <c r="HU10" s="436"/>
      <c r="HV10" s="436"/>
      <c r="HW10" s="436"/>
      <c r="HX10" s="436"/>
      <c r="HY10" s="436"/>
      <c r="HZ10" s="436"/>
      <c r="IA10" s="436"/>
      <c r="IB10" s="436"/>
      <c r="IC10" s="436"/>
      <c r="ID10" s="436"/>
      <c r="IE10" s="436"/>
      <c r="IF10" s="436"/>
      <c r="IG10" s="436"/>
      <c r="IH10" s="436"/>
      <c r="II10" s="436"/>
      <c r="IJ10" s="436"/>
      <c r="IK10" s="436"/>
      <c r="IL10" s="436"/>
      <c r="IM10" s="436"/>
      <c r="IN10" s="436"/>
      <c r="IO10" s="436"/>
      <c r="IP10" s="436"/>
      <c r="IQ10" s="436"/>
      <c r="IR10" s="436"/>
      <c r="IS10" s="436"/>
      <c r="IT10" s="436"/>
      <c r="IU10" s="436"/>
      <c r="IV10" s="436"/>
    </row>
    <row r="11" spans="1:14" ht="31.5">
      <c r="A11" s="43">
        <v>6</v>
      </c>
      <c r="B11" s="47" t="s">
        <v>367</v>
      </c>
      <c r="C11" s="646" t="s">
        <v>365</v>
      </c>
      <c r="D11" s="646" t="s">
        <v>365</v>
      </c>
      <c r="E11" s="642">
        <v>0</v>
      </c>
      <c r="F11" s="642">
        <v>0</v>
      </c>
      <c r="G11" s="650">
        <v>0</v>
      </c>
      <c r="H11" s="650">
        <v>0</v>
      </c>
      <c r="I11" s="640">
        <v>0</v>
      </c>
      <c r="J11" s="640">
        <v>0</v>
      </c>
      <c r="K11" s="636">
        <v>0</v>
      </c>
      <c r="L11" s="636">
        <v>0</v>
      </c>
      <c r="M11" s="651">
        <f>E11+G11+I11+K11</f>
        <v>0</v>
      </c>
      <c r="N11" s="643">
        <f>F11+H11+J11+L11</f>
        <v>0</v>
      </c>
    </row>
    <row r="12" spans="1:14" ht="17.25" customHeight="1">
      <c r="A12" s="43">
        <v>7</v>
      </c>
      <c r="B12" s="47" t="s">
        <v>368</v>
      </c>
      <c r="C12" s="642"/>
      <c r="D12" s="642"/>
      <c r="E12" s="642">
        <v>0</v>
      </c>
      <c r="F12" s="642">
        <v>0</v>
      </c>
      <c r="G12" s="650">
        <v>0</v>
      </c>
      <c r="H12" s="650">
        <v>0</v>
      </c>
      <c r="I12" s="640">
        <v>0</v>
      </c>
      <c r="J12" s="640">
        <v>0</v>
      </c>
      <c r="K12" s="633">
        <v>60409.8</v>
      </c>
      <c r="L12" s="642">
        <v>70317.2</v>
      </c>
      <c r="M12" s="651">
        <f>C12+E12+G12+I12+K12</f>
        <v>60409.8</v>
      </c>
      <c r="N12" s="643">
        <f>D12+F12+H12+J12+L12</f>
        <v>70317.2</v>
      </c>
    </row>
    <row r="13" spans="1:14" ht="18.75">
      <c r="A13" s="43">
        <v>8</v>
      </c>
      <c r="B13" s="147" t="s">
        <v>105</v>
      </c>
      <c r="C13" s="646" t="s">
        <v>365</v>
      </c>
      <c r="D13" s="646" t="s">
        <v>365</v>
      </c>
      <c r="E13" s="646" t="s">
        <v>365</v>
      </c>
      <c r="F13" s="646" t="s">
        <v>365</v>
      </c>
      <c r="G13" s="650">
        <v>2664193</v>
      </c>
      <c r="H13" s="650">
        <v>2095499</v>
      </c>
      <c r="I13" s="640">
        <v>0</v>
      </c>
      <c r="J13" s="640">
        <v>0</v>
      </c>
      <c r="K13" s="649" t="s">
        <v>365</v>
      </c>
      <c r="L13" s="649" t="s">
        <v>365</v>
      </c>
      <c r="M13" s="651">
        <f>G13</f>
        <v>2664193</v>
      </c>
      <c r="N13" s="643">
        <f>H13</f>
        <v>2095499</v>
      </c>
    </row>
    <row r="14" spans="1:14" ht="19.5" customHeight="1">
      <c r="A14" s="43">
        <v>9</v>
      </c>
      <c r="B14" s="47" t="s">
        <v>31</v>
      </c>
      <c r="C14" s="646" t="s">
        <v>365</v>
      </c>
      <c r="D14" s="646" t="s">
        <v>365</v>
      </c>
      <c r="E14" s="646" t="s">
        <v>365</v>
      </c>
      <c r="F14" s="646" t="s">
        <v>365</v>
      </c>
      <c r="G14" s="650">
        <v>76140.93</v>
      </c>
      <c r="H14" s="650">
        <v>90557.83</v>
      </c>
      <c r="I14" s="639" t="s">
        <v>365</v>
      </c>
      <c r="J14" s="639" t="s">
        <v>365</v>
      </c>
      <c r="K14" s="649" t="s">
        <v>365</v>
      </c>
      <c r="L14" s="649" t="s">
        <v>365</v>
      </c>
      <c r="M14" s="651">
        <f>G14</f>
        <v>76140.93</v>
      </c>
      <c r="N14" s="643">
        <f>H14</f>
        <v>90557.83</v>
      </c>
    </row>
    <row r="15" spans="1:14" ht="18.75">
      <c r="A15" s="43">
        <v>10</v>
      </c>
      <c r="B15" s="47" t="s">
        <v>106</v>
      </c>
      <c r="C15" s="642">
        <v>0</v>
      </c>
      <c r="D15" s="642">
        <v>0</v>
      </c>
      <c r="E15" s="650">
        <v>145.08</v>
      </c>
      <c r="F15" s="642">
        <v>0</v>
      </c>
      <c r="G15" s="650">
        <v>0</v>
      </c>
      <c r="H15" s="650">
        <v>0</v>
      </c>
      <c r="I15" s="640">
        <v>0</v>
      </c>
      <c r="J15" s="640">
        <v>0</v>
      </c>
      <c r="K15" s="633">
        <v>427.75</v>
      </c>
      <c r="L15" s="642">
        <v>604.92</v>
      </c>
      <c r="M15" s="651">
        <f>C15+E15+G15+I15+K15</f>
        <v>572.83</v>
      </c>
      <c r="N15" s="643">
        <f>D15+F15+H15+J15+L15</f>
        <v>604.92</v>
      </c>
    </row>
    <row r="16" spans="1:14" ht="31.5">
      <c r="A16" s="43">
        <v>11</v>
      </c>
      <c r="B16" s="68" t="s">
        <v>235</v>
      </c>
      <c r="C16" s="644">
        <v>736057.95</v>
      </c>
      <c r="D16" s="645">
        <v>0</v>
      </c>
      <c r="E16" s="644">
        <v>191153.28</v>
      </c>
      <c r="F16" s="645">
        <v>217710.61</v>
      </c>
      <c r="G16" s="650">
        <v>2559900.09</v>
      </c>
      <c r="H16" s="650">
        <v>2110608.02</v>
      </c>
      <c r="I16" s="645">
        <v>150</v>
      </c>
      <c r="J16" s="645">
        <v>0</v>
      </c>
      <c r="K16" s="638">
        <v>79669.22</v>
      </c>
      <c r="L16" s="645">
        <v>66034.65</v>
      </c>
      <c r="M16" s="651">
        <f aca="true" t="shared" si="2" ref="M16:N18">C16+E16+G16+I16+K16</f>
        <v>3566930.54</v>
      </c>
      <c r="N16" s="643">
        <f t="shared" si="2"/>
        <v>2394353.28</v>
      </c>
    </row>
    <row r="17" spans="1:14" ht="31.5">
      <c r="A17" s="43">
        <v>12</v>
      </c>
      <c r="B17" s="68" t="s">
        <v>32</v>
      </c>
      <c r="C17" s="651">
        <f aca="true" t="shared" si="3" ref="C17:L17">C6+C7-C16</f>
        <v>218448.54000000004</v>
      </c>
      <c r="D17" s="651">
        <f t="shared" si="3"/>
        <v>457171.7100000001</v>
      </c>
      <c r="E17" s="651">
        <f t="shared" si="3"/>
        <v>5840670.5200000005</v>
      </c>
      <c r="F17" s="651">
        <f t="shared" si="3"/>
        <v>6116781.0200000005</v>
      </c>
      <c r="G17" s="647">
        <f t="shared" si="3"/>
        <v>496514.4200000004</v>
      </c>
      <c r="H17" s="647">
        <f>H6+H7-H16</f>
        <v>571963.2300000004</v>
      </c>
      <c r="I17" s="651">
        <f t="shared" si="3"/>
        <v>4678.77</v>
      </c>
      <c r="J17" s="651">
        <f t="shared" si="3"/>
        <v>5917.85</v>
      </c>
      <c r="K17" s="651">
        <f t="shared" si="3"/>
        <v>277643.5</v>
      </c>
      <c r="L17" s="651">
        <f t="shared" si="3"/>
        <v>282530.97</v>
      </c>
      <c r="M17" s="651">
        <f t="shared" si="2"/>
        <v>6837955.75</v>
      </c>
      <c r="N17" s="643">
        <f t="shared" si="2"/>
        <v>7434364.78</v>
      </c>
    </row>
    <row r="18" spans="1:14" ht="62.25" customHeight="1" thickBot="1">
      <c r="A18" s="437">
        <v>13</v>
      </c>
      <c r="B18" s="102" t="s">
        <v>1226</v>
      </c>
      <c r="C18" s="632">
        <v>185808.88</v>
      </c>
      <c r="D18" s="635">
        <v>210590.39</v>
      </c>
      <c r="E18" s="632">
        <v>156267.18</v>
      </c>
      <c r="F18" s="648">
        <v>148436.51</v>
      </c>
      <c r="G18" s="637">
        <v>34008.5</v>
      </c>
      <c r="H18" s="652">
        <v>29465.43</v>
      </c>
      <c r="I18" s="635">
        <v>0</v>
      </c>
      <c r="J18" s="635">
        <v>0</v>
      </c>
      <c r="K18" s="637">
        <v>114577.82</v>
      </c>
      <c r="L18" s="635">
        <v>122282.29</v>
      </c>
      <c r="M18" s="631">
        <f t="shared" si="2"/>
        <v>490662.38</v>
      </c>
      <c r="N18" s="634">
        <f t="shared" si="2"/>
        <v>510774.62</v>
      </c>
    </row>
    <row r="19" spans="1:10" ht="26.25" customHeight="1">
      <c r="A19" s="834" t="s">
        <v>1376</v>
      </c>
      <c r="B19" s="834"/>
      <c r="C19" s="834"/>
      <c r="D19" s="834"/>
      <c r="E19" s="834"/>
      <c r="F19" s="834"/>
      <c r="G19" s="834"/>
      <c r="I19" s="439"/>
      <c r="J19" s="439"/>
    </row>
    <row r="20" spans="1:14" ht="15.75">
      <c r="A20" s="439" t="s">
        <v>107</v>
      </c>
      <c r="B20" s="439"/>
      <c r="C20" s="439"/>
      <c r="D20" s="439"/>
      <c r="E20" s="439" t="s">
        <v>1375</v>
      </c>
      <c r="F20" s="656">
        <f>'T5 - Analýza nákladov'!E91+'T5 - Analýza nákladov'!F91</f>
        <v>493275.56</v>
      </c>
      <c r="G20" s="439"/>
      <c r="H20" s="656">
        <f>'T1-Dotácie podľa DZ'!C16+'T1-Dotácie podľa DZ'!C17</f>
        <v>2095499</v>
      </c>
      <c r="I20" s="439"/>
      <c r="J20" s="439"/>
      <c r="K20" s="439"/>
      <c r="L20" s="439"/>
      <c r="M20" s="439"/>
      <c r="N20" s="439"/>
    </row>
    <row r="21" spans="1:14" ht="15.75">
      <c r="A21" s="439" t="s">
        <v>108</v>
      </c>
      <c r="B21" s="439"/>
      <c r="C21" s="439"/>
      <c r="D21" s="439"/>
      <c r="E21" s="439" t="s">
        <v>1374</v>
      </c>
      <c r="F21" s="673">
        <f>F20-F9</f>
        <v>-545.5499999999884</v>
      </c>
      <c r="G21" s="439"/>
      <c r="H21" s="656">
        <f>'T4-Výnosy zo školného'!D15</f>
        <v>90557.83</v>
      </c>
      <c r="I21" s="439"/>
      <c r="J21" s="439"/>
      <c r="K21" s="439"/>
      <c r="L21" s="439"/>
      <c r="M21" s="439"/>
      <c r="N21" s="439"/>
    </row>
    <row r="22" spans="1:14" ht="33" customHeight="1">
      <c r="A22" s="833" t="s">
        <v>109</v>
      </c>
      <c r="B22" s="833"/>
      <c r="C22" s="833"/>
      <c r="D22" s="439"/>
      <c r="E22" s="439"/>
      <c r="F22" s="672"/>
      <c r="G22" s="439"/>
      <c r="H22" s="656">
        <f>'T8-Soc_štipendiá'!E6+'T19-Štip_ z vlastných '!E6+'T20_motivačné štipendiá_nová'!D7</f>
        <v>2110608.02</v>
      </c>
      <c r="I22" s="439"/>
      <c r="J22" s="439"/>
      <c r="K22" s="439"/>
      <c r="L22" s="439"/>
      <c r="M22" s="439"/>
      <c r="N22" s="439"/>
    </row>
    <row r="25" spans="1:14" ht="18.75" customHeight="1">
      <c r="A25" s="701" t="s">
        <v>1356</v>
      </c>
      <c r="B25" s="701"/>
      <c r="C25" s="701"/>
      <c r="D25" s="701"/>
      <c r="E25" s="701"/>
      <c r="F25" s="701"/>
      <c r="G25" s="701"/>
      <c r="H25" s="701"/>
      <c r="I25" s="701"/>
      <c r="J25" s="701"/>
      <c r="K25" s="701"/>
      <c r="L25" s="701"/>
      <c r="M25" s="701"/>
      <c r="N25" s="701"/>
    </row>
    <row r="26" spans="1:14" ht="15.75">
      <c r="A26" s="701" t="s">
        <v>1363</v>
      </c>
      <c r="B26" s="701"/>
      <c r="C26" s="701"/>
      <c r="D26" s="701"/>
      <c r="E26" s="701"/>
      <c r="F26" s="701"/>
      <c r="G26" s="701"/>
      <c r="H26" s="701"/>
      <c r="I26" s="701"/>
      <c r="J26" s="701"/>
      <c r="K26" s="701"/>
      <c r="L26" s="701"/>
      <c r="M26" s="701"/>
      <c r="N26" s="701"/>
    </row>
    <row r="27" spans="1:14" ht="15.75">
      <c r="A27" s="701" t="s">
        <v>1357</v>
      </c>
      <c r="B27" s="701"/>
      <c r="C27" s="701"/>
      <c r="D27" s="701"/>
      <c r="E27" s="701"/>
      <c r="F27" s="701"/>
      <c r="G27" s="701"/>
      <c r="H27" s="701"/>
      <c r="I27" s="701"/>
      <c r="J27" s="701"/>
      <c r="K27" s="701"/>
      <c r="L27" s="701"/>
      <c r="M27" s="701"/>
      <c r="N27" s="701"/>
    </row>
  </sheetData>
  <sheetProtection/>
  <mergeCells count="15">
    <mergeCell ref="E3:F3"/>
    <mergeCell ref="G3:H3"/>
    <mergeCell ref="I3:J3"/>
    <mergeCell ref="K3:L3"/>
    <mergeCell ref="M3:N3"/>
    <mergeCell ref="A25:N25"/>
    <mergeCell ref="A26:N26"/>
    <mergeCell ref="A27:N27"/>
    <mergeCell ref="A22:C22"/>
    <mergeCell ref="A19:G19"/>
    <mergeCell ref="A1:N1"/>
    <mergeCell ref="A2:N2"/>
    <mergeCell ref="A3:A4"/>
    <mergeCell ref="B3:B4"/>
    <mergeCell ref="C3:D3"/>
  </mergeCells>
  <printOptions/>
  <pageMargins left="0.42" right="0.29" top="0.7480314960629921" bottom="0.7480314960629921" header="0.31496062992125984" footer="0.31496062992125984"/>
  <pageSetup fitToHeight="1" fitToWidth="1" horizontalDpi="600" verticalDpi="600" orientation="landscape" paperSize="9" scale="71" r:id="rId1"/>
</worksheet>
</file>

<file path=xl/worksheets/sheet19.xml><?xml version="1.0" encoding="utf-8"?>
<worksheet xmlns="http://schemas.openxmlformats.org/spreadsheetml/2006/main" xmlns:r="http://schemas.openxmlformats.org/officeDocument/2006/relationships">
  <sheetPr>
    <tabColor indexed="42"/>
    <pageSetUpPr fitToPage="1"/>
  </sheetPr>
  <dimension ref="A1:D29"/>
  <sheetViews>
    <sheetView zoomScalePageLayoutView="0" workbookViewId="0" topLeftCell="A1">
      <pane xSplit="2" ySplit="4" topLeftCell="C12" activePane="bottomRight" state="frozen"/>
      <selection pane="topLeft" activeCell="A1" sqref="A1"/>
      <selection pane="topRight" activeCell="C1" sqref="C1"/>
      <selection pane="bottomLeft" activeCell="A5" sqref="A5"/>
      <selection pane="bottomRight" activeCell="J23" sqref="J23"/>
    </sheetView>
  </sheetViews>
  <sheetFormatPr defaultColWidth="9.140625" defaultRowHeight="12.75"/>
  <cols>
    <col min="1" max="1" width="10.57421875" style="12" customWidth="1"/>
    <col min="2" max="2" width="43.140625" style="74" customWidth="1"/>
    <col min="3" max="3" width="28.421875" style="11" customWidth="1"/>
    <col min="4" max="4" width="52.7109375" style="11" customWidth="1"/>
    <col min="5" max="16384" width="9.140625" style="11" customWidth="1"/>
  </cols>
  <sheetData>
    <row r="1" spans="1:4" ht="49.5" customHeight="1">
      <c r="A1" s="702" t="s">
        <v>1083</v>
      </c>
      <c r="B1" s="703"/>
      <c r="C1" s="703"/>
      <c r="D1" s="704"/>
    </row>
    <row r="2" spans="1:4" ht="34.5" customHeight="1">
      <c r="A2" s="697" t="s">
        <v>1369</v>
      </c>
      <c r="B2" s="698"/>
      <c r="C2" s="698"/>
      <c r="D2" s="699"/>
    </row>
    <row r="3" spans="1:4" ht="31.5">
      <c r="A3" s="116" t="s">
        <v>238</v>
      </c>
      <c r="B3" s="72" t="s">
        <v>342</v>
      </c>
      <c r="C3" s="104" t="s">
        <v>1081</v>
      </c>
      <c r="D3" s="35" t="s">
        <v>1011</v>
      </c>
    </row>
    <row r="4" spans="1:4" s="13" customFormat="1" ht="18" customHeight="1">
      <c r="A4" s="112"/>
      <c r="B4" s="115" t="s">
        <v>332</v>
      </c>
      <c r="C4" s="95" t="s">
        <v>333</v>
      </c>
      <c r="D4" s="96" t="s">
        <v>334</v>
      </c>
    </row>
    <row r="5" spans="1:4" s="13" customFormat="1" ht="31.5">
      <c r="A5" s="112">
        <v>1</v>
      </c>
      <c r="B5" s="72" t="s">
        <v>33</v>
      </c>
      <c r="C5" s="65">
        <f>SUM(C6:C19)</f>
        <v>13459909.130000003</v>
      </c>
      <c r="D5" s="71"/>
    </row>
    <row r="6" spans="1:4" ht="15.75">
      <c r="A6" s="112">
        <v>2</v>
      </c>
      <c r="B6" s="62" t="s">
        <v>224</v>
      </c>
      <c r="C6" s="170">
        <v>0</v>
      </c>
      <c r="D6" s="597" t="s">
        <v>1303</v>
      </c>
    </row>
    <row r="7" spans="1:4" ht="15.75">
      <c r="A7" s="112">
        <v>3</v>
      </c>
      <c r="B7" s="62" t="s">
        <v>225</v>
      </c>
      <c r="C7" s="170">
        <v>3395538.98</v>
      </c>
      <c r="D7" s="597" t="s">
        <v>1298</v>
      </c>
    </row>
    <row r="8" spans="1:4" ht="15.75">
      <c r="A8" s="112">
        <v>4</v>
      </c>
      <c r="B8" s="119" t="s">
        <v>226</v>
      </c>
      <c r="C8" s="170">
        <v>0</v>
      </c>
      <c r="D8" s="597"/>
    </row>
    <row r="9" spans="1:4" ht="31.5">
      <c r="A9" s="112">
        <v>5</v>
      </c>
      <c r="B9" s="119" t="s">
        <v>197</v>
      </c>
      <c r="C9" s="170">
        <v>7120607.57</v>
      </c>
      <c r="D9" s="597" t="s">
        <v>1299</v>
      </c>
    </row>
    <row r="10" spans="1:4" ht="15.75">
      <c r="A10" s="112">
        <v>6</v>
      </c>
      <c r="B10" s="119" t="s">
        <v>319</v>
      </c>
      <c r="C10" s="170">
        <v>3970.98</v>
      </c>
      <c r="D10" s="597" t="s">
        <v>1300</v>
      </c>
    </row>
    <row r="11" spans="1:4" ht="15.75">
      <c r="A11" s="112">
        <v>7</v>
      </c>
      <c r="B11" s="119" t="s">
        <v>320</v>
      </c>
      <c r="C11" s="170">
        <v>211466.74</v>
      </c>
      <c r="D11" s="597" t="s">
        <v>1301</v>
      </c>
    </row>
    <row r="12" spans="1:4" ht="30" customHeight="1">
      <c r="A12" s="112">
        <v>8</v>
      </c>
      <c r="B12" s="119" t="s">
        <v>456</v>
      </c>
      <c r="C12" s="170">
        <v>0</v>
      </c>
      <c r="D12" s="597"/>
    </row>
    <row r="13" spans="1:4" ht="15.75">
      <c r="A13" s="112">
        <v>9</v>
      </c>
      <c r="B13" s="119" t="s">
        <v>198</v>
      </c>
      <c r="C13" s="170">
        <v>0</v>
      </c>
      <c r="D13" s="597"/>
    </row>
    <row r="14" spans="1:4" ht="15.75">
      <c r="A14" s="112">
        <v>10</v>
      </c>
      <c r="B14" s="119" t="s">
        <v>199</v>
      </c>
      <c r="C14" s="170">
        <v>29465.43</v>
      </c>
      <c r="D14" s="597" t="s">
        <v>1302</v>
      </c>
    </row>
    <row r="15" spans="1:4" ht="47.25">
      <c r="A15" s="112">
        <v>11</v>
      </c>
      <c r="B15" s="119" t="s">
        <v>200</v>
      </c>
      <c r="C15" s="170">
        <v>416998.33</v>
      </c>
      <c r="D15" s="597" t="s">
        <v>1304</v>
      </c>
    </row>
    <row r="16" spans="1:4" ht="15.75">
      <c r="A16" s="112">
        <v>12</v>
      </c>
      <c r="B16" s="119" t="s">
        <v>201</v>
      </c>
      <c r="C16" s="170">
        <v>28042.72</v>
      </c>
      <c r="D16" s="597" t="s">
        <v>1305</v>
      </c>
    </row>
    <row r="17" spans="1:4" ht="15.75">
      <c r="A17" s="112">
        <v>13</v>
      </c>
      <c r="B17" s="119" t="s">
        <v>202</v>
      </c>
      <c r="C17" s="170">
        <v>148436.51</v>
      </c>
      <c r="D17" s="597" t="s">
        <v>1306</v>
      </c>
    </row>
    <row r="18" spans="1:4" ht="15.75">
      <c r="A18" s="112">
        <v>14</v>
      </c>
      <c r="B18" s="119" t="s">
        <v>203</v>
      </c>
      <c r="C18" s="170">
        <v>0</v>
      </c>
      <c r="D18" s="140"/>
    </row>
    <row r="19" spans="1:4" ht="127.5">
      <c r="A19" s="112">
        <v>15</v>
      </c>
      <c r="B19" s="119" t="s">
        <v>208</v>
      </c>
      <c r="C19" s="170">
        <v>2105381.87</v>
      </c>
      <c r="D19" s="598" t="s">
        <v>1307</v>
      </c>
    </row>
    <row r="20" spans="1:4" ht="15.75">
      <c r="A20" s="112">
        <v>16</v>
      </c>
      <c r="B20" s="72" t="s">
        <v>357</v>
      </c>
      <c r="C20" s="170">
        <v>0</v>
      </c>
      <c r="D20" s="140"/>
    </row>
    <row r="21" spans="1:4" ht="15.75">
      <c r="A21" s="112">
        <v>17</v>
      </c>
      <c r="B21" s="118" t="s">
        <v>926</v>
      </c>
      <c r="C21" s="203">
        <v>0</v>
      </c>
      <c r="D21" s="166"/>
    </row>
    <row r="22" spans="1:4" ht="32.25" thickBot="1">
      <c r="A22" s="113">
        <v>18</v>
      </c>
      <c r="B22" s="87" t="s">
        <v>68</v>
      </c>
      <c r="C22" s="66">
        <f>+C5+C20+C21</f>
        <v>13459909.130000003</v>
      </c>
      <c r="D22" s="83"/>
    </row>
    <row r="25" ht="15.75">
      <c r="C25" s="596"/>
    </row>
    <row r="26" spans="1:4" ht="18.75" customHeight="1">
      <c r="A26" s="701" t="s">
        <v>1356</v>
      </c>
      <c r="B26" s="701"/>
      <c r="C26" s="701"/>
      <c r="D26" s="701"/>
    </row>
    <row r="27" spans="1:4" ht="15.75">
      <c r="A27" s="701" t="s">
        <v>1363</v>
      </c>
      <c r="B27" s="701"/>
      <c r="C27" s="701"/>
      <c r="D27" s="701"/>
    </row>
    <row r="28" spans="1:4" ht="15.75">
      <c r="A28" s="701" t="s">
        <v>1357</v>
      </c>
      <c r="B28" s="701"/>
      <c r="C28" s="701"/>
      <c r="D28" s="701"/>
    </row>
    <row r="29" ht="15.75">
      <c r="C29" s="596"/>
    </row>
  </sheetData>
  <sheetProtection/>
  <mergeCells count="5">
    <mergeCell ref="A1:D1"/>
    <mergeCell ref="A2:D2"/>
    <mergeCell ref="A26:D26"/>
    <mergeCell ref="A27:D27"/>
    <mergeCell ref="A28:D28"/>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D28"/>
  <sheetViews>
    <sheetView zoomScalePageLayoutView="0" workbookViewId="0" topLeftCell="A3">
      <selection activeCell="C14" sqref="C14"/>
    </sheetView>
  </sheetViews>
  <sheetFormatPr defaultColWidth="62.140625" defaultRowHeight="12.75"/>
  <cols>
    <col min="1" max="1" width="17.421875" style="0" customWidth="1"/>
    <col min="2" max="2" width="40.140625" style="148" customWidth="1"/>
    <col min="3" max="3" width="62.57421875" style="0" customWidth="1"/>
    <col min="4" max="4" width="15.7109375" style="0" customWidth="1"/>
    <col min="5" max="5" width="21.00390625" style="0" customWidth="1"/>
    <col min="6" max="7" width="19.8515625" style="0" customWidth="1"/>
    <col min="8" max="8" width="17.8515625" style="0" customWidth="1"/>
    <col min="9" max="9" width="17.140625" style="0" customWidth="1"/>
    <col min="10" max="10" width="15.7109375" style="0" customWidth="1"/>
    <col min="11" max="11" width="16.8515625" style="0" customWidth="1"/>
  </cols>
  <sheetData>
    <row r="1" spans="1:3" s="162" customFormat="1" ht="48" customHeight="1">
      <c r="A1" s="688" t="s">
        <v>1114</v>
      </c>
      <c r="B1" s="689"/>
      <c r="C1" s="690"/>
    </row>
    <row r="2" spans="1:3" ht="15.75">
      <c r="A2" s="686" t="s">
        <v>899</v>
      </c>
      <c r="B2" s="687"/>
      <c r="C2" s="524" t="s">
        <v>991</v>
      </c>
    </row>
    <row r="3" spans="1:3" ht="15.75">
      <c r="A3" s="470" t="s">
        <v>1004</v>
      </c>
      <c r="B3" s="525"/>
      <c r="C3" s="524" t="s">
        <v>1006</v>
      </c>
    </row>
    <row r="4" spans="1:3" ht="15.75">
      <c r="A4" s="470" t="s">
        <v>1005</v>
      </c>
      <c r="B4" s="525"/>
      <c r="C4" s="524" t="s">
        <v>1006</v>
      </c>
    </row>
    <row r="5" spans="1:3" ht="31.5">
      <c r="A5" s="470" t="s">
        <v>359</v>
      </c>
      <c r="B5" s="526" t="s">
        <v>986</v>
      </c>
      <c r="C5" s="531" t="s">
        <v>458</v>
      </c>
    </row>
    <row r="6" spans="1:3" ht="15.75">
      <c r="A6" s="470" t="s">
        <v>239</v>
      </c>
      <c r="B6" s="526"/>
      <c r="C6" s="531" t="s">
        <v>458</v>
      </c>
    </row>
    <row r="7" spans="1:3" ht="15.75">
      <c r="A7" s="470" t="s">
        <v>240</v>
      </c>
      <c r="B7" s="526" t="s">
        <v>987</v>
      </c>
      <c r="C7" s="475" t="s">
        <v>1028</v>
      </c>
    </row>
    <row r="8" spans="1:3" ht="31.5">
      <c r="A8" s="470" t="s">
        <v>241</v>
      </c>
      <c r="B8" s="526" t="s">
        <v>988</v>
      </c>
      <c r="C8" s="576" t="s">
        <v>1247</v>
      </c>
    </row>
    <row r="9" spans="1:3" ht="15.75">
      <c r="A9" s="471" t="s">
        <v>242</v>
      </c>
      <c r="B9" s="527" t="s">
        <v>989</v>
      </c>
      <c r="C9" s="475" t="s">
        <v>1028</v>
      </c>
    </row>
    <row r="10" spans="1:3" ht="15.75">
      <c r="A10" s="470" t="s">
        <v>243</v>
      </c>
      <c r="B10" s="526" t="s">
        <v>990</v>
      </c>
      <c r="C10" s="531" t="s">
        <v>458</v>
      </c>
    </row>
    <row r="11" spans="1:3" ht="15.75">
      <c r="A11" s="472" t="s">
        <v>244</v>
      </c>
      <c r="B11" s="528" t="s">
        <v>900</v>
      </c>
      <c r="C11" s="531" t="s">
        <v>458</v>
      </c>
    </row>
    <row r="12" spans="1:3" ht="15.75">
      <c r="A12" s="470" t="s">
        <v>222</v>
      </c>
      <c r="B12" s="526" t="s">
        <v>425</v>
      </c>
      <c r="C12" s="531" t="s">
        <v>458</v>
      </c>
    </row>
    <row r="13" spans="1:3" ht="15.75">
      <c r="A13" s="470" t="s">
        <v>0</v>
      </c>
      <c r="B13" s="526" t="s">
        <v>426</v>
      </c>
      <c r="C13" s="531" t="s">
        <v>458</v>
      </c>
    </row>
    <row r="14" spans="1:3" ht="31.5">
      <c r="A14" s="472" t="s">
        <v>1</v>
      </c>
      <c r="B14" s="526" t="s">
        <v>427</v>
      </c>
      <c r="C14" s="532" t="s">
        <v>1115</v>
      </c>
    </row>
    <row r="15" spans="1:3" ht="31.5">
      <c r="A15" s="470" t="s">
        <v>2</v>
      </c>
      <c r="B15" s="526" t="s">
        <v>428</v>
      </c>
      <c r="C15" s="531" t="s">
        <v>458</v>
      </c>
    </row>
    <row r="16" spans="1:3" ht="31.5">
      <c r="A16" s="470" t="s">
        <v>3</v>
      </c>
      <c r="B16" s="526" t="s">
        <v>867</v>
      </c>
      <c r="C16" s="531" t="s">
        <v>458</v>
      </c>
    </row>
    <row r="17" spans="1:3" ht="34.5" customHeight="1">
      <c r="A17" s="470" t="s">
        <v>4</v>
      </c>
      <c r="B17" s="526" t="s">
        <v>97</v>
      </c>
      <c r="C17" s="531" t="s">
        <v>458</v>
      </c>
    </row>
    <row r="18" spans="1:3" ht="15.75">
      <c r="A18" s="470" t="s">
        <v>5</v>
      </c>
      <c r="B18" s="526" t="s">
        <v>98</v>
      </c>
      <c r="C18" s="531" t="s">
        <v>458</v>
      </c>
    </row>
    <row r="19" spans="1:3" ht="15.75">
      <c r="A19" s="470" t="s">
        <v>83</v>
      </c>
      <c r="B19" s="526" t="s">
        <v>99</v>
      </c>
      <c r="C19" s="546" t="s">
        <v>1242</v>
      </c>
    </row>
    <row r="20" spans="1:3" ht="31.5">
      <c r="A20" s="470" t="s">
        <v>6</v>
      </c>
      <c r="B20" s="526" t="s">
        <v>100</v>
      </c>
      <c r="C20" s="531" t="s">
        <v>458</v>
      </c>
    </row>
    <row r="21" spans="1:3" ht="15.75">
      <c r="A21" s="470" t="s">
        <v>7</v>
      </c>
      <c r="B21" s="526" t="s">
        <v>868</v>
      </c>
      <c r="C21" s="546" t="s">
        <v>1117</v>
      </c>
    </row>
    <row r="22" spans="1:3" ht="15.75">
      <c r="A22" s="470" t="s">
        <v>8</v>
      </c>
      <c r="B22" s="526" t="s">
        <v>869</v>
      </c>
      <c r="C22" s="546" t="s">
        <v>1116</v>
      </c>
    </row>
    <row r="23" spans="1:4" ht="31.5">
      <c r="A23" s="470" t="s">
        <v>9</v>
      </c>
      <c r="B23" s="526" t="s">
        <v>870</v>
      </c>
      <c r="C23" s="531" t="s">
        <v>458</v>
      </c>
      <c r="D23" s="369"/>
    </row>
    <row r="24" spans="1:4" ht="36.75" customHeight="1">
      <c r="A24" s="470" t="s">
        <v>688</v>
      </c>
      <c r="B24" s="526" t="s">
        <v>1179</v>
      </c>
      <c r="C24" s="570" t="s">
        <v>1257</v>
      </c>
      <c r="D24" s="369"/>
    </row>
    <row r="25" spans="1:4" ht="39" customHeight="1">
      <c r="A25" s="470" t="s">
        <v>689</v>
      </c>
      <c r="B25" s="526" t="s">
        <v>1180</v>
      </c>
      <c r="C25" s="531" t="s">
        <v>458</v>
      </c>
      <c r="D25" s="369"/>
    </row>
    <row r="26" spans="1:4" ht="31.5">
      <c r="A26" s="470" t="s">
        <v>957</v>
      </c>
      <c r="B26" s="529" t="s">
        <v>1181</v>
      </c>
      <c r="C26" s="531" t="s">
        <v>458</v>
      </c>
      <c r="D26" s="369"/>
    </row>
    <row r="27" spans="1:4" ht="23.25" customHeight="1" thickBot="1">
      <c r="A27" s="473" t="s">
        <v>690</v>
      </c>
      <c r="B27" s="530" t="s">
        <v>1182</v>
      </c>
      <c r="C27" s="531" t="s">
        <v>458</v>
      </c>
      <c r="D27" s="369"/>
    </row>
    <row r="28" ht="12.75">
      <c r="D28" s="369"/>
    </row>
  </sheetData>
  <sheetProtection/>
  <mergeCells count="2">
    <mergeCell ref="A2:B2"/>
    <mergeCell ref="A1:C1"/>
  </mergeCells>
  <printOptions/>
  <pageMargins left="0.49" right="0.41" top="1" bottom="1" header="0.51" footer="0.4921259845"/>
  <pageSetup fitToHeight="1" fitToWidth="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I22"/>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L14" sqref="L14"/>
    </sheetView>
  </sheetViews>
  <sheetFormatPr defaultColWidth="9.140625" defaultRowHeight="12.75"/>
  <cols>
    <col min="1" max="1" width="7.7109375" style="20" customWidth="1"/>
    <col min="2" max="2" width="47.57421875" style="21" customWidth="1"/>
    <col min="3" max="3" width="17.8515625" style="22" customWidth="1"/>
    <col min="4" max="4" width="16.8515625" style="22" customWidth="1"/>
    <col min="5" max="5" width="17.140625" style="22" customWidth="1"/>
    <col min="6" max="6" width="18.140625" style="22" customWidth="1"/>
    <col min="7" max="7" width="17.421875" style="22" customWidth="1"/>
    <col min="8" max="8" width="17.00390625" style="22" customWidth="1"/>
    <col min="9" max="16384" width="9.140625" style="22" customWidth="1"/>
  </cols>
  <sheetData>
    <row r="1" spans="1:9" s="26" customFormat="1" ht="60" customHeight="1">
      <c r="A1" s="848" t="s">
        <v>1082</v>
      </c>
      <c r="B1" s="849"/>
      <c r="C1" s="849"/>
      <c r="D1" s="849"/>
      <c r="E1" s="849"/>
      <c r="F1" s="849"/>
      <c r="G1" s="849"/>
      <c r="H1" s="850"/>
      <c r="I1" s="490"/>
    </row>
    <row r="2" spans="1:8" s="26" customFormat="1" ht="34.5" customHeight="1" thickBot="1">
      <c r="A2" s="851" t="s">
        <v>1349</v>
      </c>
      <c r="B2" s="852"/>
      <c r="C2" s="852"/>
      <c r="D2" s="852"/>
      <c r="E2" s="852"/>
      <c r="F2" s="852"/>
      <c r="G2" s="852"/>
      <c r="H2" s="853"/>
    </row>
    <row r="3" spans="1:8" ht="27" customHeight="1">
      <c r="A3" s="832" t="s">
        <v>238</v>
      </c>
      <c r="B3" s="819"/>
      <c r="C3" s="854" t="s">
        <v>350</v>
      </c>
      <c r="D3" s="854"/>
      <c r="E3" s="854" t="s">
        <v>351</v>
      </c>
      <c r="F3" s="854"/>
      <c r="G3" s="855" t="s">
        <v>263</v>
      </c>
      <c r="H3" s="856"/>
    </row>
    <row r="4" spans="1:8" ht="33" customHeight="1">
      <c r="A4" s="711"/>
      <c r="B4" s="736"/>
      <c r="C4" s="14" t="s">
        <v>89</v>
      </c>
      <c r="D4" s="14" t="s">
        <v>227</v>
      </c>
      <c r="E4" s="14" t="s">
        <v>89</v>
      </c>
      <c r="F4" s="14" t="s">
        <v>227</v>
      </c>
      <c r="G4" s="14" t="s">
        <v>89</v>
      </c>
      <c r="H4" s="29" t="s">
        <v>227</v>
      </c>
    </row>
    <row r="5" spans="1:8" ht="21" customHeight="1">
      <c r="A5" s="30"/>
      <c r="B5" s="17"/>
      <c r="C5" s="44" t="s">
        <v>332</v>
      </c>
      <c r="D5" s="44" t="s">
        <v>333</v>
      </c>
      <c r="E5" s="44" t="s">
        <v>334</v>
      </c>
      <c r="F5" s="44" t="s">
        <v>341</v>
      </c>
      <c r="G5" s="44" t="s">
        <v>41</v>
      </c>
      <c r="H5" s="491" t="s">
        <v>42</v>
      </c>
    </row>
    <row r="6" spans="1:8" ht="19.5" customHeight="1">
      <c r="A6" s="492">
        <v>1</v>
      </c>
      <c r="B6" s="388" t="s">
        <v>1229</v>
      </c>
      <c r="C6" s="389">
        <f>C7</f>
        <v>2112340.78</v>
      </c>
      <c r="D6" s="389">
        <f>D8</f>
        <v>248561.22</v>
      </c>
      <c r="E6" s="389">
        <f>E7</f>
        <v>3359019.05</v>
      </c>
      <c r="F6" s="389">
        <f>F8</f>
        <v>395178.82</v>
      </c>
      <c r="G6" s="389">
        <f>C6+E6</f>
        <v>5471359.83</v>
      </c>
      <c r="H6" s="493">
        <f>D6+F6</f>
        <v>643740.04</v>
      </c>
    </row>
    <row r="7" spans="1:8" ht="19.5" customHeight="1">
      <c r="A7" s="492">
        <v>2</v>
      </c>
      <c r="B7" s="572" t="s">
        <v>1227</v>
      </c>
      <c r="C7" s="390">
        <v>2112340.78</v>
      </c>
      <c r="D7" s="573" t="s">
        <v>1233</v>
      </c>
      <c r="E7" s="390">
        <v>3359019.05</v>
      </c>
      <c r="F7" s="573" t="s">
        <v>1233</v>
      </c>
      <c r="G7" s="389">
        <f aca="true" t="shared" si="0" ref="G7:G16">C7+E7</f>
        <v>5471359.83</v>
      </c>
      <c r="H7" s="575" t="s">
        <v>1233</v>
      </c>
    </row>
    <row r="8" spans="1:8" ht="19.5" customHeight="1">
      <c r="A8" s="492">
        <f aca="true" t="shared" si="1" ref="A8:A14">A7+1</f>
        <v>3</v>
      </c>
      <c r="B8" s="572" t="s">
        <v>1228</v>
      </c>
      <c r="C8" s="573" t="s">
        <v>1233</v>
      </c>
      <c r="D8" s="390">
        <v>248561.22</v>
      </c>
      <c r="E8" s="573" t="s">
        <v>1233</v>
      </c>
      <c r="F8" s="390">
        <v>395178.82</v>
      </c>
      <c r="G8" s="574" t="s">
        <v>1233</v>
      </c>
      <c r="H8" s="493">
        <f aca="true" t="shared" si="2" ref="H8:H16">D8+F8</f>
        <v>643740.04</v>
      </c>
    </row>
    <row r="9" spans="1:8" ht="19.5" customHeight="1">
      <c r="A9" s="492">
        <f t="shared" si="1"/>
        <v>4</v>
      </c>
      <c r="B9" s="388" t="s">
        <v>1230</v>
      </c>
      <c r="C9" s="389">
        <f>SUM(C10:C11)</f>
        <v>806867.88</v>
      </c>
      <c r="D9" s="389">
        <f>SUM(D10:D11)</f>
        <v>94928.51</v>
      </c>
      <c r="E9" s="389">
        <f>SUM(E10:E11)</f>
        <v>0</v>
      </c>
      <c r="F9" s="389">
        <f>SUM(F10:F11)</f>
        <v>0</v>
      </c>
      <c r="G9" s="389">
        <f t="shared" si="0"/>
        <v>806867.88</v>
      </c>
      <c r="H9" s="493">
        <f t="shared" si="2"/>
        <v>94928.51</v>
      </c>
    </row>
    <row r="10" spans="1:8" ht="19.5" customHeight="1">
      <c r="A10" s="492">
        <f t="shared" si="1"/>
        <v>5</v>
      </c>
      <c r="B10" s="572" t="s">
        <v>1231</v>
      </c>
      <c r="C10" s="390">
        <v>806867.88</v>
      </c>
      <c r="D10" s="573" t="s">
        <v>1233</v>
      </c>
      <c r="E10" s="390"/>
      <c r="F10" s="573" t="s">
        <v>1233</v>
      </c>
      <c r="G10" s="389">
        <f t="shared" si="0"/>
        <v>806867.88</v>
      </c>
      <c r="H10" s="575" t="s">
        <v>1233</v>
      </c>
    </row>
    <row r="11" spans="1:8" ht="19.5" customHeight="1">
      <c r="A11" s="492">
        <f t="shared" si="1"/>
        <v>6</v>
      </c>
      <c r="B11" s="572" t="s">
        <v>1232</v>
      </c>
      <c r="C11" s="573" t="s">
        <v>1233</v>
      </c>
      <c r="D11" s="390">
        <v>94928.51</v>
      </c>
      <c r="E11" s="573" t="s">
        <v>1233</v>
      </c>
      <c r="F11" s="390"/>
      <c r="G11" s="574" t="s">
        <v>1233</v>
      </c>
      <c r="H11" s="493">
        <f t="shared" si="2"/>
        <v>94928.51</v>
      </c>
    </row>
    <row r="12" spans="1:9" ht="31.5">
      <c r="A12" s="492">
        <f t="shared" si="1"/>
        <v>7</v>
      </c>
      <c r="B12" s="388" t="s">
        <v>1239</v>
      </c>
      <c r="C12" s="389">
        <f aca="true" t="shared" si="3" ref="C12:H12">C6+C9</f>
        <v>2919208.6599999997</v>
      </c>
      <c r="D12" s="389">
        <f t="shared" si="3"/>
        <v>343489.73</v>
      </c>
      <c r="E12" s="389">
        <f t="shared" si="3"/>
        <v>3359019.05</v>
      </c>
      <c r="F12" s="389">
        <f t="shared" si="3"/>
        <v>395178.82</v>
      </c>
      <c r="G12" s="389">
        <f t="shared" si="3"/>
        <v>6278227.71</v>
      </c>
      <c r="H12" s="493">
        <f t="shared" si="3"/>
        <v>738668.55</v>
      </c>
      <c r="I12" s="552"/>
    </row>
    <row r="13" spans="1:8" ht="26.25" customHeight="1">
      <c r="A13" s="492">
        <f t="shared" si="1"/>
        <v>8</v>
      </c>
      <c r="B13" s="388" t="s">
        <v>1241</v>
      </c>
      <c r="C13" s="389">
        <f>SUM(C14:C15)</f>
        <v>0</v>
      </c>
      <c r="D13" s="389">
        <f>SUM(D14:D15)</f>
        <v>0</v>
      </c>
      <c r="E13" s="389">
        <f>SUM(E14:E15)</f>
        <v>0</v>
      </c>
      <c r="F13" s="389">
        <f>SUM(F14:F15)</f>
        <v>0</v>
      </c>
      <c r="G13" s="389">
        <f t="shared" si="0"/>
        <v>0</v>
      </c>
      <c r="H13" s="493">
        <f t="shared" si="2"/>
        <v>0</v>
      </c>
    </row>
    <row r="14" spans="1:8" ht="24" customHeight="1">
      <c r="A14" s="492">
        <f t="shared" si="1"/>
        <v>9</v>
      </c>
      <c r="B14" s="391"/>
      <c r="C14" s="392"/>
      <c r="D14" s="392"/>
      <c r="E14" s="392"/>
      <c r="F14" s="392"/>
      <c r="G14" s="389">
        <f t="shared" si="0"/>
        <v>0</v>
      </c>
      <c r="H14" s="493">
        <f t="shared" si="2"/>
        <v>0</v>
      </c>
    </row>
    <row r="15" spans="1:8" ht="24.75" customHeight="1">
      <c r="A15" s="492" t="s">
        <v>1240</v>
      </c>
      <c r="B15" s="393"/>
      <c r="C15" s="392"/>
      <c r="D15" s="392"/>
      <c r="E15" s="392"/>
      <c r="F15" s="392"/>
      <c r="G15" s="389">
        <f t="shared" si="0"/>
        <v>0</v>
      </c>
      <c r="H15" s="493">
        <f t="shared" si="2"/>
        <v>0</v>
      </c>
    </row>
    <row r="16" spans="1:8" ht="23.25" customHeight="1" thickBot="1">
      <c r="A16" s="494">
        <v>10</v>
      </c>
      <c r="B16" s="555" t="s">
        <v>1350</v>
      </c>
      <c r="C16" s="495">
        <f>C12+C13</f>
        <v>2919208.6599999997</v>
      </c>
      <c r="D16" s="495">
        <f>D12+D13</f>
        <v>343489.73</v>
      </c>
      <c r="E16" s="495">
        <f>E12+E13</f>
        <v>3359019.05</v>
      </c>
      <c r="F16" s="495">
        <f>F12+F13</f>
        <v>395178.82</v>
      </c>
      <c r="G16" s="496">
        <f t="shared" si="0"/>
        <v>6278227.709999999</v>
      </c>
      <c r="H16" s="497">
        <f t="shared" si="2"/>
        <v>738668.55</v>
      </c>
    </row>
    <row r="20" spans="1:8" ht="18.75" customHeight="1">
      <c r="A20" s="701" t="s">
        <v>1356</v>
      </c>
      <c r="B20" s="701"/>
      <c r="C20" s="701"/>
      <c r="D20" s="701"/>
      <c r="E20" s="701"/>
      <c r="F20" s="701"/>
      <c r="G20" s="701"/>
      <c r="H20" s="701"/>
    </row>
    <row r="21" spans="1:8" ht="15.75">
      <c r="A21" s="701" t="s">
        <v>1362</v>
      </c>
      <c r="B21" s="701"/>
      <c r="C21" s="701"/>
      <c r="D21" s="701"/>
      <c r="E21" s="701"/>
      <c r="F21" s="701"/>
      <c r="G21" s="701"/>
      <c r="H21" s="701"/>
    </row>
    <row r="22" spans="1:8" ht="15.75">
      <c r="A22" s="701" t="s">
        <v>1357</v>
      </c>
      <c r="B22" s="701"/>
      <c r="C22" s="701"/>
      <c r="D22" s="701"/>
      <c r="E22" s="701"/>
      <c r="F22" s="701"/>
      <c r="G22" s="701"/>
      <c r="H22" s="701"/>
    </row>
  </sheetData>
  <sheetProtection selectLockedCells="1"/>
  <mergeCells count="10">
    <mergeCell ref="A20:H20"/>
    <mergeCell ref="A21:H21"/>
    <mergeCell ref="A22:H22"/>
    <mergeCell ref="A1:H1"/>
    <mergeCell ref="A2:H2"/>
    <mergeCell ref="A3:A4"/>
    <mergeCell ref="B3:B4"/>
    <mergeCell ref="C3:D3"/>
    <mergeCell ref="E3:F3"/>
    <mergeCell ref="G3:H3"/>
  </mergeCells>
  <printOptions gridLines="1"/>
  <pageMargins left="0.7480314960629921" right="0.7480314960629921" top="0.984251968503937" bottom="0.88" header="0.5118110236220472" footer="0.5118110236220472"/>
  <pageSetup fitToHeight="1" fitToWidth="1" horizontalDpi="600" verticalDpi="600" orientation="landscape" paperSize="9" scale="83" r:id="rId1"/>
</worksheet>
</file>

<file path=xl/worksheets/sheet21.xml><?xml version="1.0" encoding="utf-8"?>
<worksheet xmlns="http://schemas.openxmlformats.org/spreadsheetml/2006/main" xmlns:r="http://schemas.openxmlformats.org/officeDocument/2006/relationships">
  <sheetPr>
    <tabColor indexed="42"/>
    <pageSetUpPr fitToPage="1"/>
  </sheetPr>
  <dimension ref="A1:G2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F24"/>
    </sheetView>
  </sheetViews>
  <sheetFormatPr defaultColWidth="9.140625" defaultRowHeight="12.75"/>
  <cols>
    <col min="1" max="1" width="9.57421875" style="3" customWidth="1"/>
    <col min="2" max="2" width="58.421875" style="1" customWidth="1"/>
    <col min="3" max="3" width="22.140625" style="19" customWidth="1"/>
    <col min="4" max="4" width="21.140625" style="19" customWidth="1"/>
    <col min="5" max="5" width="24.140625" style="19" customWidth="1"/>
    <col min="6" max="16384" width="9.140625" style="1" customWidth="1"/>
  </cols>
  <sheetData>
    <row r="1" spans="1:7" ht="65.25" customHeight="1">
      <c r="A1" s="822" t="s">
        <v>1094</v>
      </c>
      <c r="B1" s="823"/>
      <c r="C1" s="823"/>
      <c r="D1" s="823"/>
      <c r="E1" s="824"/>
      <c r="F1" s="7"/>
      <c r="G1" s="7"/>
    </row>
    <row r="2" spans="1:7" ht="34.5" customHeight="1">
      <c r="A2" s="697" t="s">
        <v>1351</v>
      </c>
      <c r="B2" s="698"/>
      <c r="C2" s="698"/>
      <c r="D2" s="698"/>
      <c r="E2" s="699"/>
      <c r="F2" s="7"/>
      <c r="G2" s="7"/>
    </row>
    <row r="3" spans="1:5" s="10" customFormat="1" ht="46.5" customHeight="1">
      <c r="A3" s="30" t="s">
        <v>238</v>
      </c>
      <c r="B3" s="14" t="s">
        <v>380</v>
      </c>
      <c r="C3" s="14" t="s">
        <v>350</v>
      </c>
      <c r="D3" s="14" t="s">
        <v>351</v>
      </c>
      <c r="E3" s="29" t="s">
        <v>246</v>
      </c>
    </row>
    <row r="4" spans="1:5" s="10" customFormat="1" ht="16.5" customHeight="1">
      <c r="A4" s="30"/>
      <c r="B4" s="14"/>
      <c r="C4" s="14" t="s">
        <v>332</v>
      </c>
      <c r="D4" s="14" t="s">
        <v>333</v>
      </c>
      <c r="E4" s="29" t="s">
        <v>38</v>
      </c>
    </row>
    <row r="5" spans="1:5" s="10" customFormat="1" ht="17.25" customHeight="1">
      <c r="A5" s="30"/>
      <c r="B5" s="214" t="s">
        <v>430</v>
      </c>
      <c r="C5" s="70"/>
      <c r="D5" s="70"/>
      <c r="E5" s="151"/>
    </row>
    <row r="6" spans="1:5" s="10" customFormat="1" ht="17.25" customHeight="1">
      <c r="A6" s="150">
        <v>1</v>
      </c>
      <c r="B6" s="114" t="s">
        <v>463</v>
      </c>
      <c r="C6" s="51">
        <f>SUM(C7:C10)</f>
        <v>235839</v>
      </c>
      <c r="D6" s="51">
        <f>SUM(D7:D10)</f>
        <v>0</v>
      </c>
      <c r="E6" s="52">
        <f>C6+D6</f>
        <v>235839</v>
      </c>
    </row>
    <row r="7" spans="1:5" s="19" customFormat="1" ht="15.75">
      <c r="A7" s="31">
        <f>A6+1</f>
        <v>2</v>
      </c>
      <c r="B7" s="147" t="s">
        <v>163</v>
      </c>
      <c r="C7" s="53">
        <v>235839</v>
      </c>
      <c r="D7" s="170"/>
      <c r="E7" s="52">
        <f>C7+D7</f>
        <v>235839</v>
      </c>
    </row>
    <row r="8" spans="1:5" s="19" customFormat="1" ht="15.75">
      <c r="A8" s="31">
        <f>A7+1</f>
        <v>3</v>
      </c>
      <c r="B8" s="147" t="s">
        <v>460</v>
      </c>
      <c r="C8" s="53"/>
      <c r="D8" s="53"/>
      <c r="E8" s="52">
        <f aca="true" t="shared" si="0" ref="E8:E16">C8+D8</f>
        <v>0</v>
      </c>
    </row>
    <row r="9" spans="1:5" s="19" customFormat="1" ht="15.75">
      <c r="A9" s="31">
        <f>A8+1</f>
        <v>4</v>
      </c>
      <c r="B9" s="147"/>
      <c r="C9" s="53"/>
      <c r="D9" s="53"/>
      <c r="E9" s="52"/>
    </row>
    <row r="10" spans="1:5" s="19" customFormat="1" ht="15.75">
      <c r="A10" s="31">
        <f>A9+1</f>
        <v>5</v>
      </c>
      <c r="B10" s="147"/>
      <c r="C10" s="53"/>
      <c r="D10" s="53"/>
      <c r="E10" s="52">
        <f t="shared" si="0"/>
        <v>0</v>
      </c>
    </row>
    <row r="11" spans="1:5" s="19" customFormat="1" ht="15.75">
      <c r="A11" s="43"/>
      <c r="B11" s="214" t="s">
        <v>925</v>
      </c>
      <c r="C11" s="70"/>
      <c r="D11" s="70"/>
      <c r="E11" s="151"/>
    </row>
    <row r="12" spans="1:5" ht="15.75">
      <c r="A12" s="43">
        <v>6</v>
      </c>
      <c r="B12" s="147" t="s">
        <v>23</v>
      </c>
      <c r="C12" s="172">
        <v>252221</v>
      </c>
      <c r="D12" s="172"/>
      <c r="E12" s="52">
        <f t="shared" si="0"/>
        <v>252221</v>
      </c>
    </row>
    <row r="13" spans="1:5" ht="15.75">
      <c r="A13" s="43">
        <v>7</v>
      </c>
      <c r="B13" s="147" t="s">
        <v>24</v>
      </c>
      <c r="C13" s="53">
        <v>68120.44</v>
      </c>
      <c r="D13" s="53"/>
      <c r="E13" s="52">
        <f t="shared" si="0"/>
        <v>68120.44</v>
      </c>
    </row>
    <row r="14" spans="1:5" s="45" customFormat="1" ht="15.75">
      <c r="A14" s="43"/>
      <c r="B14" s="86"/>
      <c r="C14" s="204"/>
      <c r="D14" s="204"/>
      <c r="E14" s="151"/>
    </row>
    <row r="15" spans="1:5" ht="15.75">
      <c r="A15" s="43">
        <v>8</v>
      </c>
      <c r="B15" s="86" t="s">
        <v>464</v>
      </c>
      <c r="C15" s="173">
        <f>SUM(C16:C17)</f>
        <v>0</v>
      </c>
      <c r="D15" s="173">
        <f>SUM(D16:D17)</f>
        <v>0</v>
      </c>
      <c r="E15" s="52">
        <f t="shared" si="0"/>
        <v>0</v>
      </c>
    </row>
    <row r="16" spans="1:5" ht="31.5">
      <c r="A16" s="43" t="s">
        <v>462</v>
      </c>
      <c r="B16" s="147" t="s">
        <v>1352</v>
      </c>
      <c r="C16" s="172"/>
      <c r="D16" s="172"/>
      <c r="E16" s="52">
        <f t="shared" si="0"/>
        <v>0</v>
      </c>
    </row>
    <row r="17" spans="1:5" ht="15.75">
      <c r="A17" s="43"/>
      <c r="B17" s="86"/>
      <c r="C17" s="204"/>
      <c r="D17" s="204"/>
      <c r="E17" s="151"/>
    </row>
    <row r="18" spans="1:5" ht="16.5" thickBot="1">
      <c r="A18" s="157">
        <v>9</v>
      </c>
      <c r="B18" s="158" t="s">
        <v>871</v>
      </c>
      <c r="C18" s="66">
        <f>C6+C12+C13+C15</f>
        <v>556180.44</v>
      </c>
      <c r="D18" s="66">
        <f>D6+D15</f>
        <v>0</v>
      </c>
      <c r="E18" s="171">
        <f>E6+E12+E13+E15</f>
        <v>556180.44</v>
      </c>
    </row>
    <row r="19" ht="15.75">
      <c r="E19" s="22"/>
    </row>
    <row r="20" ht="15.75">
      <c r="E20" s="11"/>
    </row>
    <row r="21" spans="2:3" ht="15.75">
      <c r="B21" s="377"/>
      <c r="C21" s="3"/>
    </row>
    <row r="22" spans="1:6" ht="19.5" customHeight="1">
      <c r="A22" s="701" t="s">
        <v>1356</v>
      </c>
      <c r="B22" s="701"/>
      <c r="C22" s="701"/>
      <c r="D22" s="701"/>
      <c r="E22" s="701"/>
      <c r="F22" s="653"/>
    </row>
    <row r="23" spans="1:6" ht="19.5" customHeight="1">
      <c r="A23" s="701" t="s">
        <v>1362</v>
      </c>
      <c r="B23" s="701"/>
      <c r="C23" s="701"/>
      <c r="D23" s="701"/>
      <c r="E23" s="701"/>
      <c r="F23" s="653"/>
    </row>
    <row r="24" spans="1:6" ht="19.5" customHeight="1">
      <c r="A24" s="701" t="s">
        <v>1357</v>
      </c>
      <c r="B24" s="701"/>
      <c r="C24" s="701"/>
      <c r="D24" s="701"/>
      <c r="E24" s="701"/>
      <c r="F24" s="701"/>
    </row>
  </sheetData>
  <sheetProtection/>
  <protectedRanges>
    <protectedRange sqref="C8:D10" name="Rozsah2_1_1"/>
    <protectedRange sqref="C11:D11" name="Rozsah2_2_1"/>
  </protectedRanges>
  <mergeCells count="5">
    <mergeCell ref="A1:E1"/>
    <mergeCell ref="A2:E2"/>
    <mergeCell ref="A22:E22"/>
    <mergeCell ref="A23:E23"/>
    <mergeCell ref="A24:F24"/>
  </mergeCells>
  <printOptions/>
  <pageMargins left="0.79" right="0.7480314960629921" top="0.984251968503937" bottom="0.77" header="0.5118110236220472" footer="0.5118110236220472"/>
  <pageSetup fitToHeight="1" fitToWidth="1" horizontalDpi="600" verticalDpi="600" orientation="landscape" paperSize="9" scale="97" r:id="rId1"/>
</worksheet>
</file>

<file path=xl/worksheets/sheet22.xml><?xml version="1.0" encoding="utf-8"?>
<worksheet xmlns="http://schemas.openxmlformats.org/spreadsheetml/2006/main" xmlns:r="http://schemas.openxmlformats.org/officeDocument/2006/relationships">
  <sheetPr>
    <tabColor indexed="42"/>
    <pageSetUpPr fitToPage="1"/>
  </sheetPr>
  <dimension ref="A1:F2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F28"/>
    </sheetView>
  </sheetViews>
  <sheetFormatPr defaultColWidth="9.140625" defaultRowHeight="12.75"/>
  <cols>
    <col min="1" max="1" width="9.140625" style="19" customWidth="1"/>
    <col min="2" max="2" width="75.421875" style="76" customWidth="1"/>
    <col min="3" max="6" width="17.28125" style="19" customWidth="1"/>
    <col min="7" max="7" width="16.00390625" style="19" customWidth="1"/>
    <col min="8" max="16384" width="9.140625" style="19" customWidth="1"/>
  </cols>
  <sheetData>
    <row r="1" spans="1:6" ht="34.5" customHeight="1">
      <c r="A1" s="694" t="s">
        <v>1095</v>
      </c>
      <c r="B1" s="789"/>
      <c r="C1" s="789"/>
      <c r="D1" s="789"/>
      <c r="E1" s="789"/>
      <c r="F1" s="790"/>
    </row>
    <row r="2" spans="1:6" ht="34.5" customHeight="1">
      <c r="A2" s="697" t="s">
        <v>1353</v>
      </c>
      <c r="B2" s="698"/>
      <c r="C2" s="698"/>
      <c r="D2" s="698"/>
      <c r="E2" s="698"/>
      <c r="F2" s="699"/>
    </row>
    <row r="3" spans="1:6" ht="22.5" customHeight="1">
      <c r="A3" s="711" t="s">
        <v>238</v>
      </c>
      <c r="B3" s="736" t="s">
        <v>380</v>
      </c>
      <c r="C3" s="735">
        <v>2012</v>
      </c>
      <c r="D3" s="735"/>
      <c r="E3" s="735">
        <v>2013</v>
      </c>
      <c r="F3" s="738"/>
    </row>
    <row r="4" spans="1:6" ht="75" customHeight="1">
      <c r="A4" s="711"/>
      <c r="B4" s="736"/>
      <c r="C4" s="14" t="s">
        <v>46</v>
      </c>
      <c r="D4" s="14" t="s">
        <v>228</v>
      </c>
      <c r="E4" s="14" t="s">
        <v>46</v>
      </c>
      <c r="F4" s="29" t="s">
        <v>229</v>
      </c>
    </row>
    <row r="5" spans="1:6" ht="15.75">
      <c r="A5" s="31"/>
      <c r="B5" s="103"/>
      <c r="C5" s="41" t="s">
        <v>332</v>
      </c>
      <c r="D5" s="41" t="s">
        <v>333</v>
      </c>
      <c r="E5" s="41" t="s">
        <v>334</v>
      </c>
      <c r="F5" s="42" t="s">
        <v>341</v>
      </c>
    </row>
    <row r="6" spans="1:6" ht="31.5">
      <c r="A6" s="31">
        <v>1</v>
      </c>
      <c r="B6" s="67" t="s">
        <v>908</v>
      </c>
      <c r="C6" s="65">
        <f>C7+C10+C13+C16</f>
        <v>228692</v>
      </c>
      <c r="D6" s="65">
        <f>D7+D10+D13+D16</f>
        <v>420</v>
      </c>
      <c r="E6" s="65">
        <f>E7+E10+E13+E16</f>
        <v>88354</v>
      </c>
      <c r="F6" s="65">
        <f>F7+F10+F13+F16</f>
        <v>159</v>
      </c>
    </row>
    <row r="7" spans="1:6" ht="15.75">
      <c r="A7" s="31">
        <v>2</v>
      </c>
      <c r="B7" s="67" t="s">
        <v>137</v>
      </c>
      <c r="C7" s="65">
        <f>SUM(C8:C9)</f>
        <v>228692</v>
      </c>
      <c r="D7" s="65">
        <f>SUM(D8:D9)</f>
        <v>420</v>
      </c>
      <c r="E7" s="65">
        <f>SUM(E8:E9)</f>
        <v>79384</v>
      </c>
      <c r="F7" s="168">
        <f>F9</f>
        <v>140</v>
      </c>
    </row>
    <row r="8" spans="1:6" ht="15.75">
      <c r="A8" s="31">
        <v>3</v>
      </c>
      <c r="B8" s="27" t="s">
        <v>69</v>
      </c>
      <c r="C8" s="53"/>
      <c r="D8" s="53"/>
      <c r="E8" s="53"/>
      <c r="F8" s="60"/>
    </row>
    <row r="9" spans="1:6" ht="18.75">
      <c r="A9" s="31">
        <v>4</v>
      </c>
      <c r="B9" s="27" t="s">
        <v>166</v>
      </c>
      <c r="C9" s="53">
        <v>228692</v>
      </c>
      <c r="D9" s="53">
        <v>420</v>
      </c>
      <c r="E9" s="53">
        <v>79384</v>
      </c>
      <c r="F9" s="60">
        <v>140</v>
      </c>
    </row>
    <row r="10" spans="1:6" ht="15.75">
      <c r="A10" s="31">
        <v>5</v>
      </c>
      <c r="B10" s="67" t="s">
        <v>138</v>
      </c>
      <c r="C10" s="65">
        <f>SUM(C11:C12)</f>
        <v>0</v>
      </c>
      <c r="D10" s="65">
        <f>SUM(D11:D12)</f>
        <v>0</v>
      </c>
      <c r="E10" s="65">
        <f>SUM(E11:E12)</f>
        <v>7970</v>
      </c>
      <c r="F10" s="168">
        <f>SUM(F11:F12)</f>
        <v>18</v>
      </c>
    </row>
    <row r="11" spans="1:6" ht="15.75">
      <c r="A11" s="31">
        <v>6</v>
      </c>
      <c r="B11" s="27" t="s">
        <v>69</v>
      </c>
      <c r="C11" s="53"/>
      <c r="D11" s="53"/>
      <c r="E11" s="53">
        <v>7970</v>
      </c>
      <c r="F11" s="60">
        <v>18</v>
      </c>
    </row>
    <row r="12" spans="1:6" ht="18.75">
      <c r="A12" s="31">
        <v>7</v>
      </c>
      <c r="B12" s="27" t="s">
        <v>166</v>
      </c>
      <c r="C12" s="53"/>
      <c r="D12" s="53"/>
      <c r="E12" s="53"/>
      <c r="F12" s="60"/>
    </row>
    <row r="13" spans="1:6" ht="15.75">
      <c r="A13" s="31">
        <v>8</v>
      </c>
      <c r="B13" s="67" t="s">
        <v>136</v>
      </c>
      <c r="C13" s="65">
        <f>SUM(C14:C15)</f>
        <v>0</v>
      </c>
      <c r="D13" s="65">
        <f>SUM(D14:D15)</f>
        <v>0</v>
      </c>
      <c r="E13" s="65">
        <f>SUM(E14:E15)</f>
        <v>0</v>
      </c>
      <c r="F13" s="65">
        <f>SUM(F14:F15)</f>
        <v>0</v>
      </c>
    </row>
    <row r="14" spans="1:6" ht="15.75">
      <c r="A14" s="31">
        <v>9</v>
      </c>
      <c r="B14" s="27" t="s">
        <v>69</v>
      </c>
      <c r="C14" s="53"/>
      <c r="D14" s="53"/>
      <c r="E14" s="53"/>
      <c r="F14" s="60"/>
    </row>
    <row r="15" spans="1:6" ht="18.75">
      <c r="A15" s="31">
        <v>10</v>
      </c>
      <c r="B15" s="27" t="s">
        <v>166</v>
      </c>
      <c r="C15" s="53"/>
      <c r="D15" s="53"/>
      <c r="E15" s="53"/>
      <c r="F15" s="60"/>
    </row>
    <row r="16" spans="1:6" ht="15.75">
      <c r="A16" s="31">
        <v>11</v>
      </c>
      <c r="B16" s="67" t="s">
        <v>84</v>
      </c>
      <c r="C16" s="65">
        <f>SUM(C17:C18)</f>
        <v>0</v>
      </c>
      <c r="D16" s="65">
        <f>SUM(D17:D18)</f>
        <v>0</v>
      </c>
      <c r="E16" s="65">
        <f>SUM(E17:E18)</f>
        <v>1000</v>
      </c>
      <c r="F16" s="168">
        <f>SUM(F17:F18)</f>
        <v>1</v>
      </c>
    </row>
    <row r="17" spans="1:6" ht="15.75">
      <c r="A17" s="31">
        <v>12</v>
      </c>
      <c r="B17" s="27" t="s">
        <v>69</v>
      </c>
      <c r="C17" s="53"/>
      <c r="D17" s="53"/>
      <c r="E17" s="53">
        <v>1000</v>
      </c>
      <c r="F17" s="60">
        <v>1</v>
      </c>
    </row>
    <row r="18" spans="1:6" ht="18.75">
      <c r="A18" s="131">
        <v>13</v>
      </c>
      <c r="B18" s="130" t="s">
        <v>166</v>
      </c>
      <c r="C18" s="205"/>
      <c r="D18" s="205"/>
      <c r="E18" s="205"/>
      <c r="F18" s="206"/>
    </row>
    <row r="19" spans="1:6" ht="19.5" thickBot="1">
      <c r="A19" s="32">
        <v>14</v>
      </c>
      <c r="B19" s="132" t="s">
        <v>1354</v>
      </c>
      <c r="C19" s="207" t="s">
        <v>365</v>
      </c>
      <c r="D19" s="678">
        <v>38</v>
      </c>
      <c r="E19" s="207" t="s">
        <v>365</v>
      </c>
      <c r="F19" s="677">
        <v>42</v>
      </c>
    </row>
    <row r="20" spans="1:6" s="135" customFormat="1" ht="15.75">
      <c r="A20" s="127"/>
      <c r="B20" s="133"/>
      <c r="C20" s="134"/>
      <c r="D20" s="128"/>
      <c r="E20" s="134"/>
      <c r="F20" s="128"/>
    </row>
    <row r="21" spans="1:6" ht="15.75">
      <c r="A21" s="858" t="s">
        <v>909</v>
      </c>
      <c r="B21" s="859"/>
      <c r="C21" s="859"/>
      <c r="D21" s="859"/>
      <c r="E21" s="859"/>
      <c r="F21" s="860"/>
    </row>
    <row r="22" spans="1:6" ht="15.75">
      <c r="A22" s="861" t="s">
        <v>910</v>
      </c>
      <c r="B22" s="862"/>
      <c r="C22" s="862"/>
      <c r="D22" s="862"/>
      <c r="E22" s="862"/>
      <c r="F22" s="863"/>
    </row>
    <row r="23" spans="1:6" ht="15.75">
      <c r="A23" s="857" t="s">
        <v>1096</v>
      </c>
      <c r="B23" s="857"/>
      <c r="C23" s="857"/>
      <c r="D23" s="857"/>
      <c r="E23" s="857"/>
      <c r="F23" s="857"/>
    </row>
    <row r="26" spans="1:6" s="18" customFormat="1" ht="18.75" customHeight="1">
      <c r="A26" s="701" t="s">
        <v>1356</v>
      </c>
      <c r="B26" s="701"/>
      <c r="C26" s="701"/>
      <c r="D26" s="701"/>
      <c r="E26" s="701"/>
      <c r="F26" s="701"/>
    </row>
    <row r="27" spans="1:6" s="18" customFormat="1" ht="18.75" customHeight="1">
      <c r="A27" s="701" t="s">
        <v>1362</v>
      </c>
      <c r="B27" s="701"/>
      <c r="C27" s="701"/>
      <c r="D27" s="701"/>
      <c r="E27" s="701"/>
      <c r="F27" s="701"/>
    </row>
    <row r="28" spans="1:6" s="18" customFormat="1" ht="18.75" customHeight="1">
      <c r="A28" s="701" t="s">
        <v>1357</v>
      </c>
      <c r="B28" s="701"/>
      <c r="C28" s="701"/>
      <c r="D28" s="701"/>
      <c r="E28" s="701"/>
      <c r="F28" s="701"/>
    </row>
  </sheetData>
  <sheetProtection/>
  <mergeCells count="12">
    <mergeCell ref="A1:F1"/>
    <mergeCell ref="A2:F2"/>
    <mergeCell ref="A3:A4"/>
    <mergeCell ref="B3:B4"/>
    <mergeCell ref="C3:D3"/>
    <mergeCell ref="E3:F3"/>
    <mergeCell ref="A26:F26"/>
    <mergeCell ref="A27:F27"/>
    <mergeCell ref="A28:F28"/>
    <mergeCell ref="A23:F23"/>
    <mergeCell ref="A21:F21"/>
    <mergeCell ref="A22:F22"/>
  </mergeCells>
  <printOptions/>
  <pageMargins left="0.7480314960629921" right="0.56" top="0.984251968503937" bottom="0.984251968503937" header="0.5118110236220472" footer="0.5118110236220472"/>
  <pageSetup fitToHeight="1" fitToWidth="1" horizontalDpi="600" verticalDpi="600" orientation="landscape" paperSize="9" scale="87" r:id="rId1"/>
</worksheet>
</file>

<file path=xl/worksheets/sheet23.xml><?xml version="1.0" encoding="utf-8"?>
<worksheet xmlns="http://schemas.openxmlformats.org/spreadsheetml/2006/main" xmlns:r="http://schemas.openxmlformats.org/officeDocument/2006/relationships">
  <sheetPr>
    <tabColor indexed="42"/>
  </sheetPr>
  <dimension ref="A1:E17"/>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D1"/>
    </sheetView>
  </sheetViews>
  <sheetFormatPr defaultColWidth="9.140625" defaultRowHeight="12.75"/>
  <cols>
    <col min="1" max="1" width="9.140625" style="441" customWidth="1"/>
    <col min="2" max="2" width="67.28125" style="466" customWidth="1"/>
    <col min="3" max="3" width="21.57421875" style="569" customWidth="1"/>
    <col min="4" max="4" width="22.8515625" style="441" customWidth="1"/>
    <col min="5" max="5" width="16.140625" style="441" customWidth="1"/>
    <col min="6" max="16384" width="9.140625" style="441" customWidth="1"/>
  </cols>
  <sheetData>
    <row r="1" spans="1:4" ht="49.5" customHeight="1">
      <c r="A1" s="864" t="s">
        <v>1355</v>
      </c>
      <c r="B1" s="865"/>
      <c r="C1" s="865"/>
      <c r="D1" s="866"/>
    </row>
    <row r="2" spans="1:4" ht="34.5" customHeight="1">
      <c r="A2" s="867" t="s">
        <v>1358</v>
      </c>
      <c r="B2" s="868"/>
      <c r="C2" s="868"/>
      <c r="D2" s="869"/>
    </row>
    <row r="3" spans="1:4" ht="33" customHeight="1">
      <c r="A3" s="443" t="s">
        <v>238</v>
      </c>
      <c r="B3" s="444" t="s">
        <v>380</v>
      </c>
      <c r="C3" s="556">
        <v>2012</v>
      </c>
      <c r="D3" s="557">
        <v>2013</v>
      </c>
    </row>
    <row r="4" spans="1:4" ht="22.5" customHeight="1">
      <c r="A4" s="443"/>
      <c r="B4" s="444"/>
      <c r="C4" s="445" t="s">
        <v>332</v>
      </c>
      <c r="D4" s="558" t="s">
        <v>333</v>
      </c>
    </row>
    <row r="5" spans="1:4" s="561" customFormat="1" ht="31.5">
      <c r="A5" s="450">
        <v>1</v>
      </c>
      <c r="B5" s="559" t="s">
        <v>1097</v>
      </c>
      <c r="C5" s="560">
        <v>6637.34</v>
      </c>
      <c r="D5" s="500">
        <f>C8</f>
        <v>23213.73999999999</v>
      </c>
    </row>
    <row r="6" spans="1:4" ht="36" customHeight="1">
      <c r="A6" s="450">
        <v>2</v>
      </c>
      <c r="B6" s="559" t="s">
        <v>881</v>
      </c>
      <c r="C6" s="560">
        <v>595100</v>
      </c>
      <c r="D6" s="562">
        <v>422111</v>
      </c>
    </row>
    <row r="7" spans="1:4" ht="35.25" customHeight="1">
      <c r="A7" s="450">
        <v>3</v>
      </c>
      <c r="B7" s="559" t="s">
        <v>1100</v>
      </c>
      <c r="C7" s="560">
        <v>578523.6</v>
      </c>
      <c r="D7" s="562">
        <v>445131.12</v>
      </c>
    </row>
    <row r="8" spans="1:4" ht="39.75" customHeight="1">
      <c r="A8" s="450">
        <v>4</v>
      </c>
      <c r="B8" s="559" t="s">
        <v>1098</v>
      </c>
      <c r="C8" s="452">
        <f>C5+C6-C7</f>
        <v>23213.73999999999</v>
      </c>
      <c r="D8" s="500">
        <f>D5+D6-D7</f>
        <v>193.61999999999534</v>
      </c>
    </row>
    <row r="9" spans="1:4" ht="21" customHeight="1" thickBot="1">
      <c r="A9" s="563">
        <v>5</v>
      </c>
      <c r="B9" s="564" t="s">
        <v>1099</v>
      </c>
      <c r="C9" s="565">
        <v>1587</v>
      </c>
      <c r="D9" s="566">
        <v>1326</v>
      </c>
    </row>
    <row r="10" spans="1:5" ht="21" customHeight="1">
      <c r="A10" s="567"/>
      <c r="B10" s="568"/>
      <c r="C10" s="441"/>
      <c r="E10" s="561"/>
    </row>
    <row r="11" spans="1:4" ht="27.75" customHeight="1">
      <c r="A11" s="870" t="s">
        <v>1101</v>
      </c>
      <c r="B11" s="870"/>
      <c r="C11" s="870"/>
      <c r="D11" s="870"/>
    </row>
    <row r="15" spans="1:4" ht="18.75" customHeight="1">
      <c r="A15" s="701" t="s">
        <v>1356</v>
      </c>
      <c r="B15" s="701"/>
      <c r="C15" s="701"/>
      <c r="D15" s="701"/>
    </row>
    <row r="16" spans="1:4" ht="18.75" customHeight="1">
      <c r="A16" s="701" t="s">
        <v>1370</v>
      </c>
      <c r="B16" s="701"/>
      <c r="C16" s="701"/>
      <c r="D16" s="701"/>
    </row>
    <row r="17" spans="1:4" ht="18.75" customHeight="1">
      <c r="A17" s="701" t="s">
        <v>1357</v>
      </c>
      <c r="B17" s="701"/>
      <c r="C17" s="701"/>
      <c r="D17" s="701"/>
    </row>
  </sheetData>
  <sheetProtection/>
  <mergeCells count="6">
    <mergeCell ref="A1:D1"/>
    <mergeCell ref="A2:D2"/>
    <mergeCell ref="A11:D11"/>
    <mergeCell ref="A15:D15"/>
    <mergeCell ref="A16:D16"/>
    <mergeCell ref="A17:D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42"/>
    <pageSetUpPr fitToPage="1"/>
  </sheetPr>
  <dimension ref="A1:N26"/>
  <sheetViews>
    <sheetView zoomScalePageLayoutView="0" workbookViewId="0" topLeftCell="A1">
      <pane xSplit="1" ySplit="5" topLeftCell="B9" activePane="bottomRight" state="frozen"/>
      <selection pane="topLeft" activeCell="A1" sqref="A1"/>
      <selection pane="topRight" activeCell="B1" sqref="B1"/>
      <selection pane="bottomLeft" activeCell="A6" sqref="A6"/>
      <selection pane="bottomRight" activeCell="A1" sqref="A1:N26"/>
    </sheetView>
  </sheetViews>
  <sheetFormatPr defaultColWidth="9.140625" defaultRowHeight="12.75"/>
  <cols>
    <col min="1" max="1" width="8.8515625" style="80" customWidth="1"/>
    <col min="2" max="2" width="20.57421875" style="80" customWidth="1"/>
    <col min="3" max="3" width="18.28125" style="80" customWidth="1"/>
    <col min="4" max="4" width="15.8515625" style="80" customWidth="1"/>
    <col min="5" max="5" width="15.7109375" style="80" customWidth="1"/>
    <col min="6" max="6" width="14.57421875" style="80" customWidth="1"/>
    <col min="7" max="7" width="19.00390625" style="80" customWidth="1"/>
    <col min="8" max="8" width="20.28125" style="80" customWidth="1"/>
    <col min="9" max="9" width="18.00390625" style="80" customWidth="1"/>
    <col min="10" max="10" width="15.7109375" style="80" customWidth="1"/>
    <col min="11" max="11" width="17.421875" style="80" customWidth="1"/>
    <col min="12" max="12" width="13.140625" style="80" customWidth="1"/>
    <col min="13" max="13" width="17.140625" style="80" customWidth="1"/>
    <col min="14" max="16384" width="9.140625" style="80" customWidth="1"/>
  </cols>
  <sheetData>
    <row r="1" spans="1:13" s="78" customFormat="1" ht="34.5" customHeight="1">
      <c r="A1" s="871" t="s">
        <v>1102</v>
      </c>
      <c r="B1" s="872"/>
      <c r="C1" s="872"/>
      <c r="D1" s="872"/>
      <c r="E1" s="872"/>
      <c r="F1" s="872"/>
      <c r="G1" s="872"/>
      <c r="H1" s="872"/>
      <c r="I1" s="872"/>
      <c r="J1" s="872"/>
      <c r="K1" s="872"/>
      <c r="L1" s="872"/>
      <c r="M1" s="873"/>
    </row>
    <row r="2" spans="1:13" s="78" customFormat="1" ht="34.5" customHeight="1">
      <c r="A2" s="874" t="s">
        <v>1348</v>
      </c>
      <c r="B2" s="875"/>
      <c r="C2" s="875"/>
      <c r="D2" s="875"/>
      <c r="E2" s="875"/>
      <c r="F2" s="875"/>
      <c r="G2" s="875"/>
      <c r="H2" s="875"/>
      <c r="I2" s="875"/>
      <c r="J2" s="875"/>
      <c r="K2" s="875"/>
      <c r="L2" s="875"/>
      <c r="M2" s="876"/>
    </row>
    <row r="3" spans="1:13" s="78" customFormat="1" ht="29.25" customHeight="1">
      <c r="A3" s="879" t="s">
        <v>238</v>
      </c>
      <c r="B3" s="880" t="s">
        <v>980</v>
      </c>
      <c r="C3" s="880"/>
      <c r="D3" s="880"/>
      <c r="E3" s="880"/>
      <c r="F3" s="880"/>
      <c r="G3" s="880"/>
      <c r="H3" s="880" t="s">
        <v>1103</v>
      </c>
      <c r="I3" s="880"/>
      <c r="J3" s="880"/>
      <c r="K3" s="880"/>
      <c r="L3" s="880"/>
      <c r="M3" s="881"/>
    </row>
    <row r="4" spans="1:13" s="79" customFormat="1" ht="171.75" customHeight="1">
      <c r="A4" s="879"/>
      <c r="B4" s="549" t="s">
        <v>1065</v>
      </c>
      <c r="C4" s="549" t="s">
        <v>1066</v>
      </c>
      <c r="D4" s="549" t="s">
        <v>264</v>
      </c>
      <c r="E4" s="549" t="s">
        <v>94</v>
      </c>
      <c r="F4" s="549" t="s">
        <v>95</v>
      </c>
      <c r="G4" s="549" t="s">
        <v>236</v>
      </c>
      <c r="H4" s="549" t="s">
        <v>1065</v>
      </c>
      <c r="I4" s="549" t="s">
        <v>1066</v>
      </c>
      <c r="J4" s="549" t="s">
        <v>264</v>
      </c>
      <c r="K4" s="549" t="s">
        <v>94</v>
      </c>
      <c r="L4" s="106" t="s">
        <v>95</v>
      </c>
      <c r="M4" s="108" t="s">
        <v>236</v>
      </c>
    </row>
    <row r="5" spans="1:13" ht="31.5">
      <c r="A5" s="109"/>
      <c r="B5" s="107" t="s">
        <v>332</v>
      </c>
      <c r="C5" s="107" t="s">
        <v>333</v>
      </c>
      <c r="D5" s="107" t="s">
        <v>334</v>
      </c>
      <c r="E5" s="107" t="s">
        <v>341</v>
      </c>
      <c r="F5" s="107" t="s">
        <v>335</v>
      </c>
      <c r="G5" s="107" t="s">
        <v>913</v>
      </c>
      <c r="H5" s="107" t="s">
        <v>337</v>
      </c>
      <c r="I5" s="107" t="s">
        <v>338</v>
      </c>
      <c r="J5" s="107" t="s">
        <v>339</v>
      </c>
      <c r="K5" s="107" t="s">
        <v>914</v>
      </c>
      <c r="L5" s="379" t="s">
        <v>915</v>
      </c>
      <c r="M5" s="110" t="s">
        <v>916</v>
      </c>
    </row>
    <row r="6" spans="1:13" ht="36" customHeight="1" thickBot="1">
      <c r="A6" s="111">
        <v>1</v>
      </c>
      <c r="B6" s="591">
        <v>8605577.64</v>
      </c>
      <c r="C6" s="591">
        <v>5276195.11</v>
      </c>
      <c r="D6" s="591">
        <v>686339.65</v>
      </c>
      <c r="E6" s="591">
        <v>436159.99</v>
      </c>
      <c r="F6" s="591">
        <v>267559.34</v>
      </c>
      <c r="G6" s="380">
        <f>SUM(B6:F6)</f>
        <v>15271831.73</v>
      </c>
      <c r="H6" s="591">
        <v>8749812.49</v>
      </c>
      <c r="I6" s="591">
        <v>7681090.98</v>
      </c>
      <c r="J6" s="591">
        <v>1237519.54</v>
      </c>
      <c r="K6" s="591">
        <v>424196.1</v>
      </c>
      <c r="L6" s="591">
        <v>209021.49</v>
      </c>
      <c r="M6" s="381">
        <f>SUM(H6:L6)</f>
        <v>18301640.6</v>
      </c>
    </row>
    <row r="7" spans="8:9" ht="15.75">
      <c r="H7" s="80">
        <f>B6+'T11-Zdroje KV'!D15-'T5 - Analýza nákladov'!E90</f>
        <v>8752594.15</v>
      </c>
      <c r="I7" s="80">
        <f>C6+'T11-Zdroje KV'!D16-'T5 - Analýza nákladov'!E92</f>
        <v>7681090.98</v>
      </c>
    </row>
    <row r="8" spans="2:9" ht="15.75">
      <c r="B8" s="406" t="s">
        <v>937</v>
      </c>
      <c r="G8" s="675" t="s">
        <v>1374</v>
      </c>
      <c r="H8" s="674">
        <f>H7-H6</f>
        <v>2781.660000000149</v>
      </c>
      <c r="I8" s="674">
        <f>I7-I6</f>
        <v>0</v>
      </c>
    </row>
    <row r="9" ht="15.75">
      <c r="B9" s="406" t="s">
        <v>938</v>
      </c>
    </row>
    <row r="11" spans="8:14" ht="15.75">
      <c r="H11" s="877" t="s">
        <v>1377</v>
      </c>
      <c r="I11" s="877"/>
      <c r="J11" s="877"/>
      <c r="K11" s="877"/>
      <c r="L11" s="877"/>
      <c r="M11" s="877"/>
      <c r="N11" s="877"/>
    </row>
    <row r="13" spans="2:3" ht="15.75">
      <c r="B13" s="878" t="s">
        <v>1297</v>
      </c>
      <c r="C13" s="878"/>
    </row>
    <row r="16" spans="3:5" ht="15.75">
      <c r="C16" s="592">
        <v>8605577.64</v>
      </c>
      <c r="D16" s="592"/>
      <c r="E16" s="592">
        <v>5276195.11</v>
      </c>
    </row>
    <row r="17" spans="3:5" ht="15.75">
      <c r="C17" s="592">
        <v>453457</v>
      </c>
      <c r="D17" s="592"/>
      <c r="E17" s="592">
        <v>3754197.87</v>
      </c>
    </row>
    <row r="18" spans="3:5" ht="15.75">
      <c r="C18" s="592">
        <v>-306440.49</v>
      </c>
      <c r="D18" s="592"/>
      <c r="E18" s="592">
        <v>-1349302</v>
      </c>
    </row>
    <row r="19" spans="3:5" ht="15.75">
      <c r="C19" s="593">
        <v>8752594.15</v>
      </c>
      <c r="D19" s="592"/>
      <c r="E19" s="593">
        <v>7681090.98</v>
      </c>
    </row>
    <row r="20" spans="3:5" ht="15.75">
      <c r="C20" s="592">
        <v>-8749812.49</v>
      </c>
      <c r="D20" s="592"/>
      <c r="E20" s="592">
        <v>-7681090.98</v>
      </c>
    </row>
    <row r="21" spans="3:5" ht="15.75">
      <c r="C21" s="594">
        <v>2781.660000000149</v>
      </c>
      <c r="D21" s="592"/>
      <c r="E21" s="592">
        <v>0</v>
      </c>
    </row>
    <row r="24" spans="1:13" ht="19.5" customHeight="1">
      <c r="A24" s="764" t="s">
        <v>1356</v>
      </c>
      <c r="B24" s="764"/>
      <c r="C24" s="764"/>
      <c r="D24" s="764"/>
      <c r="E24" s="764"/>
      <c r="F24" s="764"/>
      <c r="G24" s="764"/>
      <c r="H24" s="764"/>
      <c r="I24" s="764"/>
      <c r="J24" s="764"/>
      <c r="K24" s="764"/>
      <c r="L24" s="764"/>
      <c r="M24" s="764"/>
    </row>
    <row r="25" spans="1:13" ht="19.5" customHeight="1">
      <c r="A25" s="764" t="s">
        <v>1363</v>
      </c>
      <c r="B25" s="764"/>
      <c r="C25" s="764"/>
      <c r="D25" s="764"/>
      <c r="E25" s="764"/>
      <c r="F25" s="764"/>
      <c r="G25" s="764"/>
      <c r="H25" s="764"/>
      <c r="I25" s="764"/>
      <c r="J25" s="764"/>
      <c r="K25" s="764"/>
      <c r="L25" s="764"/>
      <c r="M25" s="764"/>
    </row>
    <row r="26" spans="1:13" ht="19.5" customHeight="1">
      <c r="A26" s="764" t="s">
        <v>1357</v>
      </c>
      <c r="B26" s="764"/>
      <c r="C26" s="764"/>
      <c r="D26" s="764"/>
      <c r="E26" s="764"/>
      <c r="F26" s="764"/>
      <c r="G26" s="764"/>
      <c r="H26" s="764"/>
      <c r="I26" s="764"/>
      <c r="J26" s="764"/>
      <c r="K26" s="764"/>
      <c r="L26" s="764"/>
      <c r="M26" s="764"/>
    </row>
  </sheetData>
  <sheetProtection/>
  <mergeCells count="10">
    <mergeCell ref="A1:M1"/>
    <mergeCell ref="A2:M2"/>
    <mergeCell ref="A24:M24"/>
    <mergeCell ref="A25:M25"/>
    <mergeCell ref="A26:M26"/>
    <mergeCell ref="H11:N11"/>
    <mergeCell ref="B13:C13"/>
    <mergeCell ref="A3:A4"/>
    <mergeCell ref="B3:G3"/>
    <mergeCell ref="H3:M3"/>
  </mergeCells>
  <printOptions/>
  <pageMargins left="0.4" right="0.47" top="0.984251968503937" bottom="0.984251968503937" header="0.5118110236220472" footer="0.5118110236220472"/>
  <pageSetup fitToHeight="1" fitToWidth="1" horizontalDpi="600" verticalDpi="600" orientation="landscape" paperSize="9" scale="65"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P49"/>
  <sheetViews>
    <sheetView zoomScalePageLayoutView="0" workbookViewId="0" topLeftCell="A1">
      <pane xSplit="3" ySplit="3" topLeftCell="D25" activePane="bottomRight" state="frozen"/>
      <selection pane="topLeft" activeCell="A1" sqref="A1"/>
      <selection pane="topRight" activeCell="D1" sqref="D1"/>
      <selection pane="bottomLeft" activeCell="A4" sqref="A4"/>
      <selection pane="bottomRight" activeCell="A1" sqref="A1:F49"/>
    </sheetView>
  </sheetViews>
  <sheetFormatPr defaultColWidth="9.140625" defaultRowHeight="12.75"/>
  <cols>
    <col min="1" max="1" width="7.28125" style="224" customWidth="1"/>
    <col min="2" max="2" width="39.8515625" style="224" customWidth="1"/>
    <col min="3" max="3" width="9.421875" style="224" customWidth="1"/>
    <col min="4" max="4" width="18.421875" style="224" customWidth="1"/>
    <col min="5" max="5" width="16.7109375" style="224" customWidth="1"/>
    <col min="6" max="6" width="15.421875" style="224" customWidth="1"/>
    <col min="7" max="7" width="5.140625" style="224" customWidth="1"/>
    <col min="8" max="11" width="9.140625" style="224" customWidth="1"/>
    <col min="12" max="13" width="10.140625" style="224" bestFit="1" customWidth="1"/>
    <col min="14" max="16384" width="9.140625" style="224" customWidth="1"/>
  </cols>
  <sheetData>
    <row r="1" spans="1:6" ht="66.75" customHeight="1" thickBot="1">
      <c r="A1" s="882" t="s">
        <v>1104</v>
      </c>
      <c r="B1" s="883"/>
      <c r="C1" s="883"/>
      <c r="D1" s="883"/>
      <c r="E1" s="883"/>
      <c r="F1" s="884"/>
    </row>
    <row r="2" spans="1:6" ht="48.75" customHeight="1" thickBot="1">
      <c r="A2" s="885" t="s">
        <v>1371</v>
      </c>
      <c r="B2" s="886"/>
      <c r="C2" s="886"/>
      <c r="D2" s="886"/>
      <c r="E2" s="512"/>
      <c r="F2" s="513"/>
    </row>
    <row r="3" spans="1:7" s="227" customFormat="1" ht="69" customHeight="1" thickBot="1">
      <c r="A3" s="225" t="s">
        <v>716</v>
      </c>
      <c r="B3" s="225" t="s">
        <v>465</v>
      </c>
      <c r="C3" s="226" t="s">
        <v>238</v>
      </c>
      <c r="D3" s="226" t="s">
        <v>1105</v>
      </c>
      <c r="E3" s="226" t="s">
        <v>1106</v>
      </c>
      <c r="F3" s="316" t="s">
        <v>1107</v>
      </c>
      <c r="G3" s="224"/>
    </row>
    <row r="4" spans="1:7" ht="15.75">
      <c r="A4" s="332">
        <v>601</v>
      </c>
      <c r="B4" s="325" t="s">
        <v>790</v>
      </c>
      <c r="C4" s="326" t="s">
        <v>791</v>
      </c>
      <c r="D4" s="627">
        <v>0</v>
      </c>
      <c r="E4" s="319">
        <v>0</v>
      </c>
      <c r="F4" s="323">
        <f>E4-D4</f>
        <v>0</v>
      </c>
      <c r="G4" s="224"/>
    </row>
    <row r="5" spans="1:7" ht="15.75">
      <c r="A5" s="333">
        <v>602</v>
      </c>
      <c r="B5" s="327" t="s">
        <v>792</v>
      </c>
      <c r="C5" s="328" t="s">
        <v>793</v>
      </c>
      <c r="D5" s="628">
        <v>3769.33</v>
      </c>
      <c r="E5" s="320">
        <v>3682.18</v>
      </c>
      <c r="F5" s="324">
        <f aca="true" t="shared" si="0" ref="F5:F38">E5-D5</f>
        <v>-87.15000000000009</v>
      </c>
      <c r="G5" s="224"/>
    </row>
    <row r="6" spans="1:7" ht="15.75">
      <c r="A6" s="333">
        <v>604</v>
      </c>
      <c r="B6" s="329" t="s">
        <v>794</v>
      </c>
      <c r="C6" s="328" t="s">
        <v>795</v>
      </c>
      <c r="D6" s="628">
        <v>0</v>
      </c>
      <c r="E6" s="320">
        <v>0</v>
      </c>
      <c r="F6" s="324">
        <f t="shared" si="0"/>
        <v>0</v>
      </c>
      <c r="G6" s="224"/>
    </row>
    <row r="7" spans="1:7" ht="15.75">
      <c r="A7" s="333">
        <v>611</v>
      </c>
      <c r="B7" s="327" t="s">
        <v>796</v>
      </c>
      <c r="C7" s="328" t="s">
        <v>797</v>
      </c>
      <c r="D7" s="628">
        <v>0</v>
      </c>
      <c r="E7" s="320">
        <v>0</v>
      </c>
      <c r="F7" s="324">
        <f t="shared" si="0"/>
        <v>0</v>
      </c>
      <c r="G7" s="224"/>
    </row>
    <row r="8" spans="1:7" ht="15.75">
      <c r="A8" s="333">
        <v>612</v>
      </c>
      <c r="B8" s="327" t="s">
        <v>798</v>
      </c>
      <c r="C8" s="328" t="s">
        <v>799</v>
      </c>
      <c r="D8" s="628">
        <v>0</v>
      </c>
      <c r="E8" s="320">
        <v>0</v>
      </c>
      <c r="F8" s="324">
        <f t="shared" si="0"/>
        <v>0</v>
      </c>
      <c r="G8" s="224"/>
    </row>
    <row r="9" spans="1:7" ht="15.75">
      <c r="A9" s="333">
        <v>613</v>
      </c>
      <c r="B9" s="327" t="s">
        <v>800</v>
      </c>
      <c r="C9" s="328" t="s">
        <v>801</v>
      </c>
      <c r="D9" s="628">
        <v>0</v>
      </c>
      <c r="E9" s="320">
        <v>0</v>
      </c>
      <c r="F9" s="324">
        <f t="shared" si="0"/>
        <v>0</v>
      </c>
      <c r="G9" s="224"/>
    </row>
    <row r="10" spans="1:7" ht="15.75">
      <c r="A10" s="333">
        <v>614</v>
      </c>
      <c r="B10" s="327" t="s">
        <v>802</v>
      </c>
      <c r="C10" s="328" t="s">
        <v>803</v>
      </c>
      <c r="D10" s="628">
        <v>0</v>
      </c>
      <c r="E10" s="320">
        <v>0</v>
      </c>
      <c r="F10" s="324">
        <f t="shared" si="0"/>
        <v>0</v>
      </c>
      <c r="G10" s="224"/>
    </row>
    <row r="11" spans="1:7" ht="15.75">
      <c r="A11" s="333">
        <v>621</v>
      </c>
      <c r="B11" s="327" t="s">
        <v>804</v>
      </c>
      <c r="C11" s="328" t="s">
        <v>805</v>
      </c>
      <c r="D11" s="628">
        <v>0</v>
      </c>
      <c r="E11" s="320">
        <v>0</v>
      </c>
      <c r="F11" s="324">
        <f t="shared" si="0"/>
        <v>0</v>
      </c>
      <c r="G11" s="224"/>
    </row>
    <row r="12" spans="1:7" ht="15.75">
      <c r="A12" s="333">
        <v>622</v>
      </c>
      <c r="B12" s="327" t="s">
        <v>806</v>
      </c>
      <c r="C12" s="328" t="s">
        <v>807</v>
      </c>
      <c r="D12" s="628">
        <v>0</v>
      </c>
      <c r="E12" s="320">
        <v>0</v>
      </c>
      <c r="F12" s="324">
        <f t="shared" si="0"/>
        <v>0</v>
      </c>
      <c r="G12" s="224"/>
    </row>
    <row r="13" spans="1:6" ht="15.75">
      <c r="A13" s="333">
        <v>623</v>
      </c>
      <c r="B13" s="327" t="s">
        <v>808</v>
      </c>
      <c r="C13" s="328" t="s">
        <v>809</v>
      </c>
      <c r="D13" s="628">
        <v>0</v>
      </c>
      <c r="E13" s="320">
        <v>0</v>
      </c>
      <c r="F13" s="324">
        <f t="shared" si="0"/>
        <v>0</v>
      </c>
    </row>
    <row r="14" spans="1:6" ht="15.75">
      <c r="A14" s="333">
        <v>624</v>
      </c>
      <c r="B14" s="327" t="s">
        <v>810</v>
      </c>
      <c r="C14" s="328" t="s">
        <v>811</v>
      </c>
      <c r="D14" s="628">
        <v>0</v>
      </c>
      <c r="E14" s="320">
        <v>0</v>
      </c>
      <c r="F14" s="324">
        <f t="shared" si="0"/>
        <v>0</v>
      </c>
    </row>
    <row r="15" spans="1:6" ht="15.75">
      <c r="A15" s="333">
        <v>641</v>
      </c>
      <c r="B15" s="327" t="s">
        <v>747</v>
      </c>
      <c r="C15" s="328" t="s">
        <v>812</v>
      </c>
      <c r="D15" s="628">
        <v>0</v>
      </c>
      <c r="E15" s="320">
        <v>0</v>
      </c>
      <c r="F15" s="324">
        <f t="shared" si="0"/>
        <v>0</v>
      </c>
    </row>
    <row r="16" spans="1:6" ht="15.75">
      <c r="A16" s="333">
        <v>642</v>
      </c>
      <c r="B16" s="327" t="s">
        <v>749</v>
      </c>
      <c r="C16" s="328" t="s">
        <v>813</v>
      </c>
      <c r="D16" s="628">
        <v>0</v>
      </c>
      <c r="E16" s="320">
        <v>0</v>
      </c>
      <c r="F16" s="324">
        <f t="shared" si="0"/>
        <v>0</v>
      </c>
    </row>
    <row r="17" spans="1:6" ht="15.75">
      <c r="A17" s="333">
        <v>643</v>
      </c>
      <c r="B17" s="327" t="s">
        <v>814</v>
      </c>
      <c r="C17" s="328" t="s">
        <v>815</v>
      </c>
      <c r="D17" s="628">
        <v>0</v>
      </c>
      <c r="E17" s="320">
        <v>0</v>
      </c>
      <c r="F17" s="324">
        <f t="shared" si="0"/>
        <v>0</v>
      </c>
    </row>
    <row r="18" spans="1:6" ht="15.75">
      <c r="A18" s="333">
        <v>644</v>
      </c>
      <c r="B18" s="327" t="s">
        <v>753</v>
      </c>
      <c r="C18" s="328" t="s">
        <v>816</v>
      </c>
      <c r="D18" s="628">
        <v>0</v>
      </c>
      <c r="E18" s="320">
        <v>0</v>
      </c>
      <c r="F18" s="324">
        <f t="shared" si="0"/>
        <v>0</v>
      </c>
    </row>
    <row r="19" spans="1:6" ht="15.75">
      <c r="A19" s="333">
        <v>645</v>
      </c>
      <c r="B19" s="327" t="s">
        <v>817</v>
      </c>
      <c r="C19" s="328" t="s">
        <v>818</v>
      </c>
      <c r="D19" s="628">
        <v>0</v>
      </c>
      <c r="E19" s="320">
        <v>0</v>
      </c>
      <c r="F19" s="324">
        <f t="shared" si="0"/>
        <v>0</v>
      </c>
    </row>
    <row r="20" spans="1:6" ht="15.75">
      <c r="A20" s="333">
        <v>646</v>
      </c>
      <c r="B20" s="327" t="s">
        <v>819</v>
      </c>
      <c r="C20" s="328" t="s">
        <v>820</v>
      </c>
      <c r="D20" s="628">
        <v>0</v>
      </c>
      <c r="E20" s="320">
        <v>0</v>
      </c>
      <c r="F20" s="324">
        <f t="shared" si="0"/>
        <v>0</v>
      </c>
    </row>
    <row r="21" spans="1:6" ht="15.75">
      <c r="A21" s="333">
        <v>647</v>
      </c>
      <c r="B21" s="327" t="s">
        <v>821</v>
      </c>
      <c r="C21" s="328" t="s">
        <v>822</v>
      </c>
      <c r="D21" s="628">
        <v>0</v>
      </c>
      <c r="E21" s="320">
        <v>0</v>
      </c>
      <c r="F21" s="324">
        <f t="shared" si="0"/>
        <v>0</v>
      </c>
    </row>
    <row r="22" spans="1:6" ht="15.75">
      <c r="A22" s="333">
        <v>648</v>
      </c>
      <c r="B22" s="327" t="s">
        <v>823</v>
      </c>
      <c r="C22" s="328" t="s">
        <v>824</v>
      </c>
      <c r="D22" s="628">
        <v>0</v>
      </c>
      <c r="E22" s="320">
        <v>0</v>
      </c>
      <c r="F22" s="324">
        <f t="shared" si="0"/>
        <v>0</v>
      </c>
    </row>
    <row r="23" spans="1:6" ht="15.75">
      <c r="A23" s="333">
        <v>649</v>
      </c>
      <c r="B23" s="327" t="s">
        <v>825</v>
      </c>
      <c r="C23" s="328" t="s">
        <v>826</v>
      </c>
      <c r="D23" s="628">
        <v>1247.62</v>
      </c>
      <c r="E23" s="320">
        <v>0</v>
      </c>
      <c r="F23" s="324">
        <f t="shared" si="0"/>
        <v>-1247.62</v>
      </c>
    </row>
    <row r="24" spans="1:16" ht="15.75">
      <c r="A24" s="333">
        <v>651</v>
      </c>
      <c r="B24" s="327" t="s">
        <v>827</v>
      </c>
      <c r="C24" s="328" t="s">
        <v>828</v>
      </c>
      <c r="D24" s="628">
        <v>0</v>
      </c>
      <c r="E24" s="320">
        <v>0</v>
      </c>
      <c r="F24" s="324">
        <f t="shared" si="0"/>
        <v>0</v>
      </c>
      <c r="L24" s="592"/>
      <c r="M24" s="592"/>
      <c r="N24" s="592"/>
      <c r="O24" s="592"/>
      <c r="P24" s="592"/>
    </row>
    <row r="25" spans="1:16" ht="15.75">
      <c r="A25" s="333">
        <v>652</v>
      </c>
      <c r="B25" s="327" t="s">
        <v>829</v>
      </c>
      <c r="C25" s="328" t="s">
        <v>830</v>
      </c>
      <c r="D25" s="628">
        <v>0</v>
      </c>
      <c r="E25" s="320">
        <v>0</v>
      </c>
      <c r="F25" s="324">
        <f t="shared" si="0"/>
        <v>0</v>
      </c>
      <c r="L25" s="592"/>
      <c r="M25" s="592"/>
      <c r="N25" s="592"/>
      <c r="O25" s="592"/>
      <c r="P25" s="592"/>
    </row>
    <row r="26" spans="1:16" ht="15.75">
      <c r="A26" s="333">
        <v>653</v>
      </c>
      <c r="B26" s="327" t="s">
        <v>831</v>
      </c>
      <c r="C26" s="328" t="s">
        <v>832</v>
      </c>
      <c r="D26" s="628">
        <v>0</v>
      </c>
      <c r="E26" s="320">
        <v>0</v>
      </c>
      <c r="F26" s="324">
        <f t="shared" si="0"/>
        <v>0</v>
      </c>
      <c r="L26" s="592"/>
      <c r="M26" s="592"/>
      <c r="N26" s="592"/>
      <c r="O26" s="592"/>
      <c r="P26" s="592"/>
    </row>
    <row r="27" spans="1:16" ht="15.75">
      <c r="A27" s="333">
        <v>654</v>
      </c>
      <c r="B27" s="327" t="s">
        <v>833</v>
      </c>
      <c r="C27" s="328" t="s">
        <v>834</v>
      </c>
      <c r="D27" s="628">
        <v>0</v>
      </c>
      <c r="E27" s="320">
        <v>0</v>
      </c>
      <c r="F27" s="324">
        <f t="shared" si="0"/>
        <v>0</v>
      </c>
      <c r="L27" s="592"/>
      <c r="M27" s="592"/>
      <c r="N27" s="592"/>
      <c r="O27" s="592"/>
      <c r="P27" s="592"/>
    </row>
    <row r="28" spans="1:16" ht="15.75">
      <c r="A28" s="333">
        <v>655</v>
      </c>
      <c r="B28" s="327" t="s">
        <v>835</v>
      </c>
      <c r="C28" s="328" t="s">
        <v>836</v>
      </c>
      <c r="D28" s="628">
        <v>0</v>
      </c>
      <c r="E28" s="320">
        <v>0</v>
      </c>
      <c r="F28" s="324">
        <f t="shared" si="0"/>
        <v>0</v>
      </c>
      <c r="L28" s="592"/>
      <c r="M28" s="592"/>
      <c r="N28" s="592"/>
      <c r="O28" s="592"/>
      <c r="P28" s="592"/>
    </row>
    <row r="29" spans="1:16" ht="15.75">
      <c r="A29" s="334">
        <v>656</v>
      </c>
      <c r="B29" s="327" t="s">
        <v>837</v>
      </c>
      <c r="C29" s="328" t="s">
        <v>838</v>
      </c>
      <c r="D29" s="628">
        <v>0</v>
      </c>
      <c r="E29" s="320">
        <v>88354</v>
      </c>
      <c r="F29" s="324">
        <f t="shared" si="0"/>
        <v>88354</v>
      </c>
      <c r="H29" s="657"/>
      <c r="L29" s="592"/>
      <c r="M29" s="592"/>
      <c r="N29" s="592"/>
      <c r="O29" s="592"/>
      <c r="P29" s="592"/>
    </row>
    <row r="30" spans="1:16" ht="15.75">
      <c r="A30" s="334">
        <v>657</v>
      </c>
      <c r="B30" s="327" t="s">
        <v>839</v>
      </c>
      <c r="C30" s="328" t="s">
        <v>840</v>
      </c>
      <c r="D30" s="628">
        <v>0</v>
      </c>
      <c r="E30" s="320">
        <v>0</v>
      </c>
      <c r="F30" s="324">
        <f t="shared" si="0"/>
        <v>0</v>
      </c>
      <c r="L30" s="592"/>
      <c r="M30" s="592"/>
      <c r="N30" s="592"/>
      <c r="O30" s="592"/>
      <c r="P30" s="592"/>
    </row>
    <row r="31" spans="1:16" ht="15.75">
      <c r="A31" s="334">
        <v>658</v>
      </c>
      <c r="B31" s="327" t="s">
        <v>841</v>
      </c>
      <c r="C31" s="328" t="s">
        <v>842</v>
      </c>
      <c r="D31" s="628">
        <v>0</v>
      </c>
      <c r="E31" s="320">
        <v>0</v>
      </c>
      <c r="F31" s="324">
        <f t="shared" si="0"/>
        <v>0</v>
      </c>
      <c r="L31" s="592"/>
      <c r="M31" s="592"/>
      <c r="N31" s="592"/>
      <c r="O31" s="592"/>
      <c r="P31" s="592"/>
    </row>
    <row r="32" spans="1:16" ht="15.75">
      <c r="A32" s="334">
        <v>661</v>
      </c>
      <c r="B32" s="327" t="s">
        <v>843</v>
      </c>
      <c r="C32" s="328" t="s">
        <v>844</v>
      </c>
      <c r="D32" s="628">
        <v>0</v>
      </c>
      <c r="E32" s="320">
        <v>0</v>
      </c>
      <c r="F32" s="324">
        <f t="shared" si="0"/>
        <v>0</v>
      </c>
      <c r="L32" s="592"/>
      <c r="M32" s="592"/>
      <c r="N32" s="592"/>
      <c r="O32" s="592"/>
      <c r="P32" s="592"/>
    </row>
    <row r="33" spans="1:16" ht="15.75">
      <c r="A33" s="334">
        <v>662</v>
      </c>
      <c r="B33" s="327" t="s">
        <v>845</v>
      </c>
      <c r="C33" s="328" t="s">
        <v>846</v>
      </c>
      <c r="D33" s="628">
        <v>0</v>
      </c>
      <c r="E33" s="320">
        <v>0</v>
      </c>
      <c r="F33" s="324">
        <f t="shared" si="0"/>
        <v>0</v>
      </c>
      <c r="L33" s="592"/>
      <c r="M33" s="592"/>
      <c r="N33" s="592"/>
      <c r="O33" s="592"/>
      <c r="P33" s="592"/>
    </row>
    <row r="34" spans="1:16" ht="15.75">
      <c r="A34" s="334">
        <v>663</v>
      </c>
      <c r="B34" s="327" t="s">
        <v>847</v>
      </c>
      <c r="C34" s="328" t="s">
        <v>848</v>
      </c>
      <c r="D34" s="628">
        <v>0</v>
      </c>
      <c r="E34" s="320">
        <v>0</v>
      </c>
      <c r="F34" s="324">
        <f t="shared" si="0"/>
        <v>0</v>
      </c>
      <c r="L34" s="592"/>
      <c r="M34" s="592"/>
      <c r="N34" s="592"/>
      <c r="O34" s="592"/>
      <c r="P34" s="592"/>
    </row>
    <row r="35" spans="1:16" ht="15.75">
      <c r="A35" s="334">
        <v>664</v>
      </c>
      <c r="B35" s="327" t="s">
        <v>849</v>
      </c>
      <c r="C35" s="328" t="s">
        <v>850</v>
      </c>
      <c r="D35" s="629">
        <v>0</v>
      </c>
      <c r="E35" s="321">
        <v>0</v>
      </c>
      <c r="F35" s="324">
        <f t="shared" si="0"/>
        <v>0</v>
      </c>
      <c r="G35" s="224"/>
      <c r="L35" s="592"/>
      <c r="M35" s="592"/>
      <c r="N35" s="592"/>
      <c r="O35" s="592"/>
      <c r="P35" s="592"/>
    </row>
    <row r="36" spans="1:16" ht="15.75">
      <c r="A36" s="334">
        <v>665</v>
      </c>
      <c r="B36" s="327" t="s">
        <v>851</v>
      </c>
      <c r="C36" s="328" t="s">
        <v>852</v>
      </c>
      <c r="D36" s="629">
        <v>0</v>
      </c>
      <c r="E36" s="321">
        <v>0</v>
      </c>
      <c r="F36" s="324">
        <f t="shared" si="0"/>
        <v>0</v>
      </c>
      <c r="G36" s="224"/>
      <c r="L36" s="592"/>
      <c r="M36" s="592"/>
      <c r="N36" s="592"/>
      <c r="O36" s="592"/>
      <c r="P36" s="592"/>
    </row>
    <row r="37" spans="1:16" ht="15.75">
      <c r="A37" s="334">
        <v>667</v>
      </c>
      <c r="B37" s="327" t="s">
        <v>853</v>
      </c>
      <c r="C37" s="328" t="s">
        <v>854</v>
      </c>
      <c r="D37" s="629">
        <v>0</v>
      </c>
      <c r="E37" s="321">
        <v>0</v>
      </c>
      <c r="F37" s="324">
        <f t="shared" si="0"/>
        <v>0</v>
      </c>
      <c r="L37" s="630"/>
      <c r="M37" s="630"/>
      <c r="N37" s="630"/>
      <c r="O37" s="630"/>
      <c r="P37" s="630"/>
    </row>
    <row r="38" spans="1:16" ht="15.75">
      <c r="A38" s="334">
        <v>691</v>
      </c>
      <c r="B38" s="327" t="s">
        <v>855</v>
      </c>
      <c r="C38" s="328" t="s">
        <v>856</v>
      </c>
      <c r="D38" s="629">
        <v>1009663</v>
      </c>
      <c r="E38" s="321">
        <v>1058372</v>
      </c>
      <c r="F38" s="324">
        <f t="shared" si="0"/>
        <v>48709</v>
      </c>
      <c r="L38" s="630"/>
      <c r="M38" s="630"/>
      <c r="N38" s="630"/>
      <c r="O38" s="630"/>
      <c r="P38" s="630"/>
    </row>
    <row r="39" spans="1:16" ht="15.75">
      <c r="A39" s="887" t="s">
        <v>857</v>
      </c>
      <c r="B39" s="888"/>
      <c r="C39" s="330" t="s">
        <v>858</v>
      </c>
      <c r="D39" s="51">
        <f>SUM(D4:D38)</f>
        <v>1014679.95</v>
      </c>
      <c r="E39" s="322">
        <f>SUM(E4:E38)</f>
        <v>1150408.18</v>
      </c>
      <c r="F39" s="324">
        <f>SUM(F4:F38)</f>
        <v>135728.22999999998</v>
      </c>
      <c r="L39" s="630"/>
      <c r="M39" s="630"/>
      <c r="N39" s="630"/>
      <c r="O39" s="630"/>
      <c r="P39" s="630"/>
    </row>
    <row r="40" spans="1:16" ht="15.75">
      <c r="A40" s="889" t="s">
        <v>859</v>
      </c>
      <c r="B40" s="890"/>
      <c r="C40" s="331" t="s">
        <v>860</v>
      </c>
      <c r="D40" s="51">
        <f>D39-'T23_Náklady_soc_oblasť'!D41</f>
        <v>21337.079999999958</v>
      </c>
      <c r="E40" s="422">
        <f>E39-'T23_Náklady_soc_oblasť'!E41</f>
        <v>66700.33999999985</v>
      </c>
      <c r="F40" s="324">
        <f>F39-'T23_Náklady_soc_oblasť'!F41</f>
        <v>45363.25999999998</v>
      </c>
      <c r="L40" s="630"/>
      <c r="M40" s="630"/>
      <c r="N40" s="630"/>
      <c r="O40" s="630"/>
      <c r="P40" s="630"/>
    </row>
    <row r="41" spans="1:16" ht="15.75">
      <c r="A41" s="334">
        <v>591</v>
      </c>
      <c r="B41" s="327" t="s">
        <v>861</v>
      </c>
      <c r="C41" s="328" t="s">
        <v>862</v>
      </c>
      <c r="D41" s="278">
        <v>0</v>
      </c>
      <c r="E41" s="320">
        <v>0</v>
      </c>
      <c r="F41" s="324">
        <f>E41-D41</f>
        <v>0</v>
      </c>
      <c r="L41" s="630"/>
      <c r="M41" s="630"/>
      <c r="N41" s="630"/>
      <c r="O41" s="630"/>
      <c r="P41" s="630"/>
    </row>
    <row r="42" spans="1:16" ht="15.75">
      <c r="A42" s="334">
        <v>595</v>
      </c>
      <c r="B42" s="327" t="s">
        <v>863</v>
      </c>
      <c r="C42" s="328" t="s">
        <v>864</v>
      </c>
      <c r="D42" s="278">
        <v>0</v>
      </c>
      <c r="E42" s="320">
        <v>0</v>
      </c>
      <c r="F42" s="324">
        <f>E42-D42</f>
        <v>0</v>
      </c>
      <c r="L42" s="630"/>
      <c r="M42" s="630"/>
      <c r="N42" s="630"/>
      <c r="O42" s="630"/>
      <c r="P42" s="630"/>
    </row>
    <row r="43" spans="1:6" ht="15.75">
      <c r="A43" s="887" t="s">
        <v>865</v>
      </c>
      <c r="B43" s="888"/>
      <c r="C43" s="330" t="s">
        <v>866</v>
      </c>
      <c r="D43" s="318">
        <f>D40-D41-D42</f>
        <v>21337.079999999958</v>
      </c>
      <c r="E43" s="318">
        <f>E40-E41-E42</f>
        <v>66700.33999999985</v>
      </c>
      <c r="F43" s="324">
        <f>E43-D43</f>
        <v>45363.25999999989</v>
      </c>
    </row>
    <row r="47" spans="1:6" s="654" customFormat="1" ht="18.75" customHeight="1">
      <c r="A47" s="701" t="s">
        <v>1356</v>
      </c>
      <c r="B47" s="701"/>
      <c r="C47" s="701"/>
      <c r="D47" s="701"/>
      <c r="E47" s="701"/>
      <c r="F47" s="701"/>
    </row>
    <row r="48" spans="1:6" s="654" customFormat="1" ht="18.75" customHeight="1">
      <c r="A48" s="701" t="s">
        <v>1363</v>
      </c>
      <c r="B48" s="701"/>
      <c r="C48" s="701"/>
      <c r="D48" s="701"/>
      <c r="E48" s="701"/>
      <c r="F48" s="701"/>
    </row>
    <row r="49" spans="1:6" s="654" customFormat="1" ht="18.75" customHeight="1">
      <c r="A49" s="701" t="s">
        <v>1357</v>
      </c>
      <c r="B49" s="701"/>
      <c r="C49" s="701"/>
      <c r="D49" s="701"/>
      <c r="E49" s="701"/>
      <c r="F49" s="701"/>
    </row>
  </sheetData>
  <sheetProtection/>
  <mergeCells count="9">
    <mergeCell ref="A1:F1"/>
    <mergeCell ref="A2:D2"/>
    <mergeCell ref="A47:F47"/>
    <mergeCell ref="A48:F48"/>
    <mergeCell ref="A49:F49"/>
    <mergeCell ref="A39:B39"/>
    <mergeCell ref="A40:B40"/>
    <mergeCell ref="A43:B43"/>
  </mergeCells>
  <printOptions/>
  <pageMargins left="0.5511811023622047" right="0.4724409448818898" top="0.5905511811023623" bottom="0.4724409448818898" header="0.15748031496062992" footer="0.15748031496062992"/>
  <pageSetup fitToHeight="1" fitToWidth="1" horizontalDpi="600" verticalDpi="600" orientation="portrait" paperSize="9" scale="87" r:id="rId1"/>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F47"/>
  <sheetViews>
    <sheetView zoomScalePageLayoutView="0" workbookViewId="0" topLeftCell="A1">
      <pane xSplit="3" ySplit="3" topLeftCell="D21" activePane="bottomRight" state="frozen"/>
      <selection pane="topLeft" activeCell="A1" sqref="A1"/>
      <selection pane="topRight" activeCell="D1" sqref="D1"/>
      <selection pane="bottomLeft" activeCell="A4" sqref="A4"/>
      <selection pane="bottomRight" activeCell="A1" sqref="A1:F47"/>
    </sheetView>
  </sheetViews>
  <sheetFormatPr defaultColWidth="9.140625" defaultRowHeight="12.75"/>
  <cols>
    <col min="1" max="1" width="8.28125" style="0" customWidth="1"/>
    <col min="2" max="2" width="42.140625" style="0" customWidth="1"/>
    <col min="3" max="3" width="10.140625" style="0" customWidth="1"/>
    <col min="4" max="4" width="17.421875" style="0" customWidth="1"/>
    <col min="5" max="5" width="17.140625" style="0" customWidth="1"/>
    <col min="6" max="6" width="16.57421875" style="0" customWidth="1"/>
  </cols>
  <sheetData>
    <row r="1" spans="1:6" ht="61.5" customHeight="1" thickBot="1">
      <c r="A1" s="894" t="s">
        <v>1108</v>
      </c>
      <c r="B1" s="895"/>
      <c r="C1" s="895"/>
      <c r="D1" s="895"/>
      <c r="E1" s="895"/>
      <c r="F1" s="896"/>
    </row>
    <row r="2" spans="1:6" ht="30.75" customHeight="1" thickBot="1">
      <c r="A2" s="891" t="s">
        <v>1371</v>
      </c>
      <c r="B2" s="892"/>
      <c r="C2" s="892"/>
      <c r="D2" s="892"/>
      <c r="E2" s="892"/>
      <c r="F2" s="893"/>
    </row>
    <row r="3" spans="1:6" ht="64.5" customHeight="1" thickBot="1">
      <c r="A3" s="225" t="s">
        <v>716</v>
      </c>
      <c r="B3" s="228" t="s">
        <v>465</v>
      </c>
      <c r="C3" s="317" t="s">
        <v>238</v>
      </c>
      <c r="D3" s="226" t="s">
        <v>1109</v>
      </c>
      <c r="E3" s="226" t="s">
        <v>1110</v>
      </c>
      <c r="F3" s="316" t="s">
        <v>1107</v>
      </c>
    </row>
    <row r="4" spans="1:6" ht="15.75">
      <c r="A4" s="536">
        <v>501</v>
      </c>
      <c r="B4" s="298" t="s">
        <v>717</v>
      </c>
      <c r="C4" s="283" t="s">
        <v>718</v>
      </c>
      <c r="D4" s="625">
        <v>12582.58</v>
      </c>
      <c r="E4" s="277">
        <v>4725.52</v>
      </c>
      <c r="F4" s="315">
        <f>E4-D4</f>
        <v>-7857.0599999999995</v>
      </c>
    </row>
    <row r="5" spans="1:6" ht="15.75">
      <c r="A5" s="535">
        <v>502</v>
      </c>
      <c r="B5" s="299" t="s">
        <v>719</v>
      </c>
      <c r="C5" s="279" t="s">
        <v>720</v>
      </c>
      <c r="D5" s="604">
        <v>281830.95</v>
      </c>
      <c r="E5" s="278">
        <v>268811.9</v>
      </c>
      <c r="F5" s="52">
        <f aca="true" t="shared" si="0" ref="F5:F40">E5-D5</f>
        <v>-13019.049999999988</v>
      </c>
    </row>
    <row r="6" spans="1:6" ht="15.75">
      <c r="A6" s="535">
        <v>504</v>
      </c>
      <c r="B6" s="299" t="s">
        <v>721</v>
      </c>
      <c r="C6" s="279" t="s">
        <v>722</v>
      </c>
      <c r="D6" s="604">
        <v>0</v>
      </c>
      <c r="E6" s="278">
        <v>0</v>
      </c>
      <c r="F6" s="52">
        <f t="shared" si="0"/>
        <v>0</v>
      </c>
    </row>
    <row r="7" spans="1:6" ht="15.75">
      <c r="A7" s="535">
        <v>511</v>
      </c>
      <c r="B7" s="299" t="s">
        <v>723</v>
      </c>
      <c r="C7" s="279" t="s">
        <v>724</v>
      </c>
      <c r="D7" s="604">
        <v>18419.58</v>
      </c>
      <c r="E7" s="278">
        <v>5910.43</v>
      </c>
      <c r="F7" s="52">
        <f t="shared" si="0"/>
        <v>-12509.150000000001</v>
      </c>
    </row>
    <row r="8" spans="1:6" ht="15.75">
      <c r="A8" s="535">
        <v>512</v>
      </c>
      <c r="B8" s="299" t="s">
        <v>725</v>
      </c>
      <c r="C8" s="279" t="s">
        <v>726</v>
      </c>
      <c r="D8" s="604">
        <v>807.28</v>
      </c>
      <c r="E8" s="278">
        <v>0</v>
      </c>
      <c r="F8" s="52">
        <f t="shared" si="0"/>
        <v>-807.28</v>
      </c>
    </row>
    <row r="9" spans="1:6" ht="15.75">
      <c r="A9" s="535">
        <v>513</v>
      </c>
      <c r="B9" s="299" t="s">
        <v>727</v>
      </c>
      <c r="C9" s="279" t="s">
        <v>728</v>
      </c>
      <c r="D9" s="604">
        <v>1420.14</v>
      </c>
      <c r="E9" s="278">
        <v>0</v>
      </c>
      <c r="F9" s="52">
        <f t="shared" si="0"/>
        <v>-1420.14</v>
      </c>
    </row>
    <row r="10" spans="1:6" ht="15.75">
      <c r="A10" s="535">
        <v>518</v>
      </c>
      <c r="B10" s="299" t="s">
        <v>729</v>
      </c>
      <c r="C10" s="279" t="s">
        <v>730</v>
      </c>
      <c r="D10" s="604">
        <v>58667.92</v>
      </c>
      <c r="E10" s="278">
        <v>63183.72</v>
      </c>
      <c r="F10" s="52">
        <f t="shared" si="0"/>
        <v>4515.800000000003</v>
      </c>
    </row>
    <row r="11" spans="1:6" ht="15.75">
      <c r="A11" s="535">
        <v>521</v>
      </c>
      <c r="B11" s="299" t="s">
        <v>731</v>
      </c>
      <c r="C11" s="279" t="s">
        <v>732</v>
      </c>
      <c r="D11" s="604">
        <v>363867.58</v>
      </c>
      <c r="E11" s="278">
        <v>379330.13</v>
      </c>
      <c r="F11" s="52">
        <f t="shared" si="0"/>
        <v>15462.549999999988</v>
      </c>
    </row>
    <row r="12" spans="1:6" ht="15.75">
      <c r="A12" s="535">
        <v>524</v>
      </c>
      <c r="B12" s="299" t="s">
        <v>733</v>
      </c>
      <c r="C12" s="279" t="s">
        <v>734</v>
      </c>
      <c r="D12" s="604">
        <v>126941.61</v>
      </c>
      <c r="E12" s="278">
        <v>130688.53</v>
      </c>
      <c r="F12" s="52">
        <f t="shared" si="0"/>
        <v>3746.9199999999983</v>
      </c>
    </row>
    <row r="13" spans="1:6" ht="15.75">
      <c r="A13" s="535">
        <v>525</v>
      </c>
      <c r="B13" s="299" t="s">
        <v>735</v>
      </c>
      <c r="C13" s="279" t="s">
        <v>736</v>
      </c>
      <c r="D13" s="604">
        <v>5315.52</v>
      </c>
      <c r="E13" s="278">
        <v>5672.92</v>
      </c>
      <c r="F13" s="52">
        <f t="shared" si="0"/>
        <v>357.39999999999964</v>
      </c>
    </row>
    <row r="14" spans="1:6" ht="15.75">
      <c r="A14" s="535">
        <v>527</v>
      </c>
      <c r="B14" s="299" t="s">
        <v>737</v>
      </c>
      <c r="C14" s="279" t="s">
        <v>738</v>
      </c>
      <c r="D14" s="604">
        <v>41700.96</v>
      </c>
      <c r="E14" s="278">
        <v>42698.29</v>
      </c>
      <c r="F14" s="52">
        <f t="shared" si="0"/>
        <v>997.3300000000017</v>
      </c>
    </row>
    <row r="15" spans="1:6" ht="15.75">
      <c r="A15" s="535">
        <v>528</v>
      </c>
      <c r="B15" s="299" t="s">
        <v>739</v>
      </c>
      <c r="C15" s="279" t="s">
        <v>740</v>
      </c>
      <c r="D15" s="604">
        <v>0</v>
      </c>
      <c r="E15" s="278">
        <v>0</v>
      </c>
      <c r="F15" s="52">
        <f t="shared" si="0"/>
        <v>0</v>
      </c>
    </row>
    <row r="16" spans="1:6" ht="15.75">
      <c r="A16" s="535">
        <v>531</v>
      </c>
      <c r="B16" s="299" t="s">
        <v>741</v>
      </c>
      <c r="C16" s="279" t="s">
        <v>742</v>
      </c>
      <c r="D16" s="604">
        <v>0</v>
      </c>
      <c r="E16" s="278">
        <v>0</v>
      </c>
      <c r="F16" s="52">
        <f t="shared" si="0"/>
        <v>0</v>
      </c>
    </row>
    <row r="17" spans="1:6" ht="15.75">
      <c r="A17" s="535">
        <v>532</v>
      </c>
      <c r="B17" s="299" t="s">
        <v>743</v>
      </c>
      <c r="C17" s="279" t="s">
        <v>744</v>
      </c>
      <c r="D17" s="604">
        <v>0</v>
      </c>
      <c r="E17" s="278">
        <v>0</v>
      </c>
      <c r="F17" s="52">
        <f t="shared" si="0"/>
        <v>0</v>
      </c>
    </row>
    <row r="18" spans="1:6" ht="15.75">
      <c r="A18" s="535">
        <v>538</v>
      </c>
      <c r="B18" s="299" t="s">
        <v>745</v>
      </c>
      <c r="C18" s="279" t="s">
        <v>746</v>
      </c>
      <c r="D18" s="604">
        <v>26578.75</v>
      </c>
      <c r="E18" s="278">
        <v>29274.68</v>
      </c>
      <c r="F18" s="52">
        <f t="shared" si="0"/>
        <v>2695.9300000000003</v>
      </c>
    </row>
    <row r="19" spans="1:6" ht="15.75">
      <c r="A19" s="535">
        <v>541</v>
      </c>
      <c r="B19" s="299" t="s">
        <v>747</v>
      </c>
      <c r="C19" s="279" t="s">
        <v>748</v>
      </c>
      <c r="D19" s="604">
        <v>0</v>
      </c>
      <c r="E19" s="278">
        <v>0</v>
      </c>
      <c r="F19" s="52">
        <f t="shared" si="0"/>
        <v>0</v>
      </c>
    </row>
    <row r="20" spans="1:6" ht="15.75">
      <c r="A20" s="535">
        <v>542</v>
      </c>
      <c r="B20" s="299" t="s">
        <v>749</v>
      </c>
      <c r="C20" s="279" t="s">
        <v>750</v>
      </c>
      <c r="D20" s="604">
        <v>0</v>
      </c>
      <c r="E20" s="278">
        <v>0</v>
      </c>
      <c r="F20" s="52">
        <f t="shared" si="0"/>
        <v>0</v>
      </c>
    </row>
    <row r="21" spans="1:6" ht="15.75">
      <c r="A21" s="535">
        <v>543</v>
      </c>
      <c r="B21" s="299" t="s">
        <v>751</v>
      </c>
      <c r="C21" s="279" t="s">
        <v>752</v>
      </c>
      <c r="D21" s="604">
        <v>0</v>
      </c>
      <c r="E21" s="278">
        <v>0</v>
      </c>
      <c r="F21" s="52">
        <f t="shared" si="0"/>
        <v>0</v>
      </c>
    </row>
    <row r="22" spans="1:6" ht="15.75">
      <c r="A22" s="535">
        <v>544</v>
      </c>
      <c r="B22" s="299" t="s">
        <v>753</v>
      </c>
      <c r="C22" s="279" t="s">
        <v>754</v>
      </c>
      <c r="D22" s="604">
        <v>0</v>
      </c>
      <c r="E22" s="278">
        <v>0</v>
      </c>
      <c r="F22" s="52">
        <f t="shared" si="0"/>
        <v>0</v>
      </c>
    </row>
    <row r="23" spans="1:6" ht="15.75">
      <c r="A23" s="535">
        <v>545</v>
      </c>
      <c r="B23" s="299" t="s">
        <v>755</v>
      </c>
      <c r="C23" s="279" t="s">
        <v>756</v>
      </c>
      <c r="D23" s="604">
        <v>0</v>
      </c>
      <c r="E23" s="278">
        <v>10.69</v>
      </c>
      <c r="F23" s="52">
        <f t="shared" si="0"/>
        <v>10.69</v>
      </c>
    </row>
    <row r="24" spans="1:6" ht="15.75">
      <c r="A24" s="535">
        <v>546</v>
      </c>
      <c r="B24" s="299" t="s">
        <v>757</v>
      </c>
      <c r="C24" s="279" t="s">
        <v>758</v>
      </c>
      <c r="D24" s="604">
        <v>0</v>
      </c>
      <c r="E24" s="278">
        <v>0</v>
      </c>
      <c r="F24" s="52">
        <f t="shared" si="0"/>
        <v>0</v>
      </c>
    </row>
    <row r="25" spans="1:6" ht="15.75">
      <c r="A25" s="535">
        <v>547</v>
      </c>
      <c r="B25" s="299" t="s">
        <v>759</v>
      </c>
      <c r="C25" s="279" t="s">
        <v>760</v>
      </c>
      <c r="D25" s="604">
        <v>0</v>
      </c>
      <c r="E25" s="278">
        <v>0</v>
      </c>
      <c r="F25" s="52">
        <f t="shared" si="0"/>
        <v>0</v>
      </c>
    </row>
    <row r="26" spans="1:6" ht="15.75">
      <c r="A26" s="535">
        <v>548</v>
      </c>
      <c r="B26" s="299" t="s">
        <v>761</v>
      </c>
      <c r="C26" s="279" t="s">
        <v>762</v>
      </c>
      <c r="D26" s="604">
        <v>0</v>
      </c>
      <c r="E26" s="278">
        <v>0</v>
      </c>
      <c r="F26" s="52">
        <f t="shared" si="0"/>
        <v>0</v>
      </c>
    </row>
    <row r="27" spans="1:6" ht="15.75">
      <c r="A27" s="535">
        <v>549</v>
      </c>
      <c r="B27" s="299" t="s">
        <v>763</v>
      </c>
      <c r="C27" s="279" t="s">
        <v>764</v>
      </c>
      <c r="D27" s="604">
        <v>0</v>
      </c>
      <c r="E27" s="278">
        <v>183.2</v>
      </c>
      <c r="F27" s="52">
        <f t="shared" si="0"/>
        <v>183.2</v>
      </c>
    </row>
    <row r="28" spans="1:6" ht="15.75">
      <c r="A28" s="535">
        <v>551</v>
      </c>
      <c r="B28" s="299" t="s">
        <v>765</v>
      </c>
      <c r="C28" s="279" t="s">
        <v>766</v>
      </c>
      <c r="D28" s="604">
        <v>0</v>
      </c>
      <c r="E28" s="278">
        <v>0</v>
      </c>
      <c r="F28" s="52">
        <f t="shared" si="0"/>
        <v>0</v>
      </c>
    </row>
    <row r="29" spans="1:6" ht="15.75">
      <c r="A29" s="537">
        <v>552</v>
      </c>
      <c r="B29" s="299" t="s">
        <v>921</v>
      </c>
      <c r="C29" s="279" t="s">
        <v>767</v>
      </c>
      <c r="D29" s="604">
        <v>0</v>
      </c>
      <c r="E29" s="278">
        <v>0</v>
      </c>
      <c r="F29" s="52">
        <f t="shared" si="0"/>
        <v>0</v>
      </c>
    </row>
    <row r="30" spans="1:6" ht="15.75">
      <c r="A30" s="537">
        <v>553</v>
      </c>
      <c r="B30" s="299" t="s">
        <v>768</v>
      </c>
      <c r="C30" s="279" t="s">
        <v>769</v>
      </c>
      <c r="D30" s="604">
        <v>0</v>
      </c>
      <c r="E30" s="278">
        <v>0</v>
      </c>
      <c r="F30" s="52">
        <f t="shared" si="0"/>
        <v>0</v>
      </c>
    </row>
    <row r="31" spans="1:6" ht="15.75">
      <c r="A31" s="537">
        <v>554</v>
      </c>
      <c r="B31" s="299" t="s">
        <v>770</v>
      </c>
      <c r="C31" s="279" t="s">
        <v>771</v>
      </c>
      <c r="D31" s="604">
        <v>0</v>
      </c>
      <c r="E31" s="278">
        <v>0</v>
      </c>
      <c r="F31" s="52">
        <f t="shared" si="0"/>
        <v>0</v>
      </c>
    </row>
    <row r="32" spans="1:6" ht="15.75">
      <c r="A32" s="537">
        <v>555</v>
      </c>
      <c r="B32" s="299" t="s">
        <v>772</v>
      </c>
      <c r="C32" s="279" t="s">
        <v>773</v>
      </c>
      <c r="D32" s="604">
        <v>0</v>
      </c>
      <c r="E32" s="278">
        <v>0</v>
      </c>
      <c r="F32" s="52">
        <f t="shared" si="0"/>
        <v>0</v>
      </c>
    </row>
    <row r="33" spans="1:6" ht="15.75">
      <c r="A33" s="537">
        <v>556</v>
      </c>
      <c r="B33" s="299" t="s">
        <v>774</v>
      </c>
      <c r="C33" s="279" t="s">
        <v>775</v>
      </c>
      <c r="D33" s="604">
        <v>0</v>
      </c>
      <c r="E33" s="278">
        <v>90557.83</v>
      </c>
      <c r="F33" s="52">
        <f t="shared" si="0"/>
        <v>90557.83</v>
      </c>
    </row>
    <row r="34" spans="1:6" ht="15.75">
      <c r="A34" s="537">
        <v>557</v>
      </c>
      <c r="B34" s="299" t="s">
        <v>776</v>
      </c>
      <c r="C34" s="279" t="s">
        <v>777</v>
      </c>
      <c r="D34" s="604">
        <v>0</v>
      </c>
      <c r="E34" s="278">
        <v>0</v>
      </c>
      <c r="F34" s="52">
        <f t="shared" si="0"/>
        <v>0</v>
      </c>
    </row>
    <row r="35" spans="1:6" ht="15.75">
      <c r="A35" s="537">
        <v>558</v>
      </c>
      <c r="B35" s="299" t="s">
        <v>778</v>
      </c>
      <c r="C35" s="279" t="s">
        <v>779</v>
      </c>
      <c r="D35" s="604">
        <v>0</v>
      </c>
      <c r="E35" s="278">
        <v>0</v>
      </c>
      <c r="F35" s="52">
        <f t="shared" si="0"/>
        <v>0</v>
      </c>
    </row>
    <row r="36" spans="1:6" ht="20.25" customHeight="1">
      <c r="A36" s="537">
        <v>561</v>
      </c>
      <c r="B36" s="299" t="s">
        <v>781</v>
      </c>
      <c r="C36" s="279" t="s">
        <v>780</v>
      </c>
      <c r="D36" s="604">
        <v>0</v>
      </c>
      <c r="E36" s="278">
        <v>0</v>
      </c>
      <c r="F36" s="52">
        <f t="shared" si="0"/>
        <v>0</v>
      </c>
    </row>
    <row r="37" spans="1:6" ht="15.75">
      <c r="A37" s="537">
        <v>562</v>
      </c>
      <c r="B37" s="299" t="s">
        <v>783</v>
      </c>
      <c r="C37" s="279" t="s">
        <v>782</v>
      </c>
      <c r="D37" s="604">
        <v>55210</v>
      </c>
      <c r="E37" s="278">
        <v>62660</v>
      </c>
      <c r="F37" s="52">
        <f t="shared" si="0"/>
        <v>7450</v>
      </c>
    </row>
    <row r="38" spans="1:6" ht="15.75">
      <c r="A38" s="537">
        <v>563</v>
      </c>
      <c r="B38" s="299" t="s">
        <v>785</v>
      </c>
      <c r="C38" s="279" t="s">
        <v>784</v>
      </c>
      <c r="D38" s="604">
        <v>0</v>
      </c>
      <c r="E38" s="278">
        <v>0</v>
      </c>
      <c r="F38" s="52">
        <f t="shared" si="0"/>
        <v>0</v>
      </c>
    </row>
    <row r="39" spans="1:6" ht="15.75">
      <c r="A39" s="538">
        <v>565</v>
      </c>
      <c r="B39" s="550" t="s">
        <v>920</v>
      </c>
      <c r="C39" s="279" t="s">
        <v>786</v>
      </c>
      <c r="D39" s="626">
        <v>0</v>
      </c>
      <c r="E39" s="313">
        <v>0</v>
      </c>
      <c r="F39" s="52">
        <f t="shared" si="0"/>
        <v>0</v>
      </c>
    </row>
    <row r="40" spans="1:6" ht="16.5" thickBot="1">
      <c r="A40" s="538">
        <v>567</v>
      </c>
      <c r="B40" s="300" t="s">
        <v>787</v>
      </c>
      <c r="C40" s="280" t="s">
        <v>788</v>
      </c>
      <c r="D40" s="626">
        <v>0</v>
      </c>
      <c r="E40" s="313">
        <v>0</v>
      </c>
      <c r="F40" s="314">
        <f t="shared" si="0"/>
        <v>0</v>
      </c>
    </row>
    <row r="41" spans="1:6" ht="24.75" customHeight="1" thickBot="1">
      <c r="A41" s="897" t="s">
        <v>1034</v>
      </c>
      <c r="B41" s="898"/>
      <c r="C41" s="534" t="s">
        <v>789</v>
      </c>
      <c r="D41" s="281">
        <f>SUM(D4:D40)</f>
        <v>993342.87</v>
      </c>
      <c r="E41" s="281">
        <f>SUM(E4:E40)</f>
        <v>1083707.84</v>
      </c>
      <c r="F41" s="282">
        <f>SUM(F4:F40)</f>
        <v>90364.97</v>
      </c>
    </row>
    <row r="42" spans="2:5" ht="12.75">
      <c r="B42" s="229"/>
      <c r="C42" s="229"/>
      <c r="D42" s="229"/>
      <c r="E42" s="229"/>
    </row>
    <row r="45" spans="1:6" ht="19.5" customHeight="1">
      <c r="A45" s="701" t="s">
        <v>1356</v>
      </c>
      <c r="B45" s="701"/>
      <c r="C45" s="701"/>
      <c r="D45" s="701"/>
      <c r="E45" s="701"/>
      <c r="F45" s="701"/>
    </row>
    <row r="46" spans="1:6" ht="15.75">
      <c r="A46" s="701" t="s">
        <v>1363</v>
      </c>
      <c r="B46" s="701"/>
      <c r="C46" s="701"/>
      <c r="D46" s="701"/>
      <c r="E46" s="701"/>
      <c r="F46" s="701"/>
    </row>
    <row r="47" spans="1:6" ht="15.75">
      <c r="A47" s="701" t="s">
        <v>1357</v>
      </c>
      <c r="B47" s="701"/>
      <c r="C47" s="701"/>
      <c r="D47" s="701"/>
      <c r="E47" s="701"/>
      <c r="F47" s="701"/>
    </row>
  </sheetData>
  <sheetProtection/>
  <mergeCells count="6">
    <mergeCell ref="A2:F2"/>
    <mergeCell ref="A1:F1"/>
    <mergeCell ref="A41:B41"/>
    <mergeCell ref="A45:F45"/>
    <mergeCell ref="A47:F47"/>
    <mergeCell ref="A46:F46"/>
  </mergeCells>
  <printOptions/>
  <pageMargins left="0.3937007874015748" right="0.2362204724409449" top="0.5905511811023623" bottom="0.7480314960629921" header="0.31496062992125984" footer="0.31496062992125984"/>
  <pageSetup fitToHeight="1" fitToWidth="1" horizontalDpi="600" verticalDpi="600" orientation="portrait" paperSize="9" scale="88"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G48"/>
  <sheetViews>
    <sheetView zoomScale="90" zoomScaleNormal="90" zoomScalePageLayoutView="0" workbookViewId="0" topLeftCell="A1">
      <pane xSplit="3" ySplit="5" topLeftCell="D23" activePane="bottomRight" state="frozen"/>
      <selection pane="topLeft" activeCell="A1" sqref="A1"/>
      <selection pane="topRight" activeCell="D1" sqref="D1"/>
      <selection pane="bottomLeft" activeCell="A6" sqref="A6"/>
      <selection pane="bottomRight" activeCell="A1" sqref="A1:G39"/>
    </sheetView>
  </sheetViews>
  <sheetFormatPr defaultColWidth="9.140625" defaultRowHeight="12.75"/>
  <cols>
    <col min="1" max="1" width="3.57421875" style="239" customWidth="1"/>
    <col min="2" max="2" width="50.00390625" style="239" customWidth="1"/>
    <col min="3" max="3" width="7.421875" style="241" customWidth="1"/>
    <col min="4" max="4" width="14.7109375" style="242" customWidth="1"/>
    <col min="5" max="6" width="14.28125" style="242" customWidth="1"/>
    <col min="7" max="7" width="17.421875" style="242" customWidth="1"/>
    <col min="8" max="16384" width="9.140625" style="239" customWidth="1"/>
  </cols>
  <sheetData>
    <row r="1" spans="1:7" ht="35.25" customHeight="1">
      <c r="A1" s="822" t="s">
        <v>1113</v>
      </c>
      <c r="B1" s="823"/>
      <c r="C1" s="823"/>
      <c r="D1" s="823"/>
      <c r="E1" s="823"/>
      <c r="F1" s="823"/>
      <c r="G1" s="824"/>
    </row>
    <row r="2" spans="1:7" ht="30" customHeight="1" thickBot="1">
      <c r="A2" s="903" t="s">
        <v>1371</v>
      </c>
      <c r="B2" s="904"/>
      <c r="C2" s="904"/>
      <c r="D2" s="904"/>
      <c r="E2" s="904"/>
      <c r="F2" s="904"/>
      <c r="G2" s="905"/>
    </row>
    <row r="3" spans="1:7" ht="57.75" customHeight="1">
      <c r="A3" s="906" t="s">
        <v>589</v>
      </c>
      <c r="B3" s="907"/>
      <c r="C3" s="907" t="s">
        <v>637</v>
      </c>
      <c r="D3" s="910" t="s">
        <v>638</v>
      </c>
      <c r="E3" s="910"/>
      <c r="F3" s="910"/>
      <c r="G3" s="424" t="s">
        <v>639</v>
      </c>
    </row>
    <row r="4" spans="1:7" ht="16.5" thickBot="1">
      <c r="A4" s="908"/>
      <c r="B4" s="909"/>
      <c r="C4" s="909"/>
      <c r="D4" s="344" t="s">
        <v>585</v>
      </c>
      <c r="E4" s="344" t="s">
        <v>586</v>
      </c>
      <c r="F4" s="344" t="s">
        <v>587</v>
      </c>
      <c r="G4" s="345" t="s">
        <v>587</v>
      </c>
    </row>
    <row r="5" spans="1:7" ht="26.25" customHeight="1" thickBot="1">
      <c r="A5" s="911" t="s">
        <v>640</v>
      </c>
      <c r="B5" s="912"/>
      <c r="C5" s="428" t="s">
        <v>641</v>
      </c>
      <c r="D5" s="429">
        <v>1</v>
      </c>
      <c r="E5" s="346">
        <v>2</v>
      </c>
      <c r="F5" s="346">
        <v>3</v>
      </c>
      <c r="G5" s="347">
        <v>4</v>
      </c>
    </row>
    <row r="6" spans="1:7" ht="15.75" customHeight="1">
      <c r="A6" s="899" t="s">
        <v>715</v>
      </c>
      <c r="B6" s="900"/>
      <c r="C6" s="427" t="s">
        <v>469</v>
      </c>
      <c r="D6" s="335">
        <f>D7+D14+D26</f>
        <v>73652252.56</v>
      </c>
      <c r="E6" s="335">
        <f>E7+E14+E26</f>
        <v>31941364.98</v>
      </c>
      <c r="F6" s="335">
        <f>F7+F14+F26</f>
        <v>41710887.58</v>
      </c>
      <c r="G6" s="315">
        <f>G7+G14+G26</f>
        <v>40130579.79</v>
      </c>
    </row>
    <row r="7" spans="1:7" ht="15.75" customHeight="1">
      <c r="A7" s="273" t="s">
        <v>642</v>
      </c>
      <c r="B7" s="267" t="s">
        <v>1046</v>
      </c>
      <c r="C7" s="268" t="s">
        <v>471</v>
      </c>
      <c r="D7" s="51">
        <f>D8+D9+D10+D11+D12+D13</f>
        <v>2756749.4899999998</v>
      </c>
      <c r="E7" s="51">
        <f>E8+E9+E10+E11+E12+E13</f>
        <v>910496.44</v>
      </c>
      <c r="F7" s="51">
        <f>F8+F9+F10+F11+F12+F13</f>
        <v>1846253.05</v>
      </c>
      <c r="G7" s="52">
        <f>G8+G9+G10+G11+G12+G13</f>
        <v>1218538.21</v>
      </c>
    </row>
    <row r="8" spans="1:7" ht="31.5">
      <c r="A8" s="901"/>
      <c r="B8" s="269" t="s">
        <v>643</v>
      </c>
      <c r="C8" s="270" t="s">
        <v>473</v>
      </c>
      <c r="D8" s="426">
        <v>0</v>
      </c>
      <c r="E8" s="278">
        <v>0</v>
      </c>
      <c r="F8" s="603">
        <v>0</v>
      </c>
      <c r="G8" s="604">
        <v>0</v>
      </c>
    </row>
    <row r="9" spans="1:7" ht="15.75" customHeight="1">
      <c r="A9" s="902"/>
      <c r="B9" s="269" t="s">
        <v>644</v>
      </c>
      <c r="C9" s="270" t="s">
        <v>475</v>
      </c>
      <c r="D9" s="278">
        <v>2637312.65</v>
      </c>
      <c r="E9" s="278">
        <v>816740.19</v>
      </c>
      <c r="F9" s="603">
        <f>D9-E9</f>
        <v>1820572.46</v>
      </c>
      <c r="G9" s="604">
        <v>1123932.72</v>
      </c>
    </row>
    <row r="10" spans="1:7" ht="15.75" customHeight="1">
      <c r="A10" s="902"/>
      <c r="B10" s="269" t="s">
        <v>645</v>
      </c>
      <c r="C10" s="270" t="s">
        <v>476</v>
      </c>
      <c r="D10" s="278">
        <v>118367.25</v>
      </c>
      <c r="E10" s="278">
        <v>92686.66</v>
      </c>
      <c r="F10" s="603">
        <f>D10-E10</f>
        <v>25680.589999999997</v>
      </c>
      <c r="G10" s="604">
        <v>33794.59</v>
      </c>
    </row>
    <row r="11" spans="1:7" ht="31.5">
      <c r="A11" s="902"/>
      <c r="B11" s="269" t="s">
        <v>646</v>
      </c>
      <c r="C11" s="270" t="s">
        <v>478</v>
      </c>
      <c r="D11" s="278">
        <v>1069.59</v>
      </c>
      <c r="E11" s="278">
        <v>1069.59</v>
      </c>
      <c r="F11" s="603">
        <f>D11-E11</f>
        <v>0</v>
      </c>
      <c r="G11" s="604">
        <v>0</v>
      </c>
    </row>
    <row r="12" spans="1:7" ht="31.5">
      <c r="A12" s="902"/>
      <c r="B12" s="269" t="s">
        <v>713</v>
      </c>
      <c r="C12" s="270" t="s">
        <v>480</v>
      </c>
      <c r="D12" s="278">
        <v>0</v>
      </c>
      <c r="E12" s="278">
        <v>0</v>
      </c>
      <c r="F12" s="603">
        <f>D12-E12</f>
        <v>0</v>
      </c>
      <c r="G12" s="604">
        <v>60810.9</v>
      </c>
    </row>
    <row r="13" spans="1:7" ht="31.5">
      <c r="A13" s="902"/>
      <c r="B13" s="269" t="s">
        <v>647</v>
      </c>
      <c r="C13" s="270" t="s">
        <v>482</v>
      </c>
      <c r="D13" s="278">
        <v>0</v>
      </c>
      <c r="E13" s="278">
        <v>0</v>
      </c>
      <c r="F13" s="603">
        <f>D13-E13</f>
        <v>0</v>
      </c>
      <c r="G13" s="604">
        <v>0</v>
      </c>
    </row>
    <row r="14" spans="1:7" ht="15.75" customHeight="1">
      <c r="A14" s="273" t="s">
        <v>648</v>
      </c>
      <c r="B14" s="271" t="s">
        <v>1047</v>
      </c>
      <c r="C14" s="268" t="s">
        <v>484</v>
      </c>
      <c r="D14" s="51">
        <f>SUM(D15:D25)</f>
        <v>70895503.07000001</v>
      </c>
      <c r="E14" s="51">
        <f>SUM(E15:E25)</f>
        <v>31030868.54</v>
      </c>
      <c r="F14" s="51">
        <f>SUM(F15:F25)</f>
        <v>39864634.53</v>
      </c>
      <c r="G14" s="52">
        <f>SUM(G15:G25)</f>
        <v>38912041.58</v>
      </c>
    </row>
    <row r="15" spans="1:7" ht="15.75" customHeight="1">
      <c r="A15" s="274"/>
      <c r="B15" s="272" t="s">
        <v>649</v>
      </c>
      <c r="C15" s="270" t="s">
        <v>486</v>
      </c>
      <c r="D15" s="278">
        <v>8519424.68</v>
      </c>
      <c r="E15" s="278">
        <v>0</v>
      </c>
      <c r="F15" s="278">
        <f>D15-E15</f>
        <v>8519424.68</v>
      </c>
      <c r="G15" s="604">
        <v>8479939.46</v>
      </c>
    </row>
    <row r="16" spans="1:7" ht="15.75" customHeight="1">
      <c r="A16" s="274"/>
      <c r="B16" s="272" t="s">
        <v>650</v>
      </c>
      <c r="C16" s="270" t="s">
        <v>488</v>
      </c>
      <c r="D16" s="278">
        <v>245.64</v>
      </c>
      <c r="E16" s="278">
        <v>0</v>
      </c>
      <c r="F16" s="278">
        <f>D16-E16</f>
        <v>245.64</v>
      </c>
      <c r="G16" s="604">
        <v>245.64</v>
      </c>
    </row>
    <row r="17" spans="1:7" ht="15.75" customHeight="1">
      <c r="A17" s="274"/>
      <c r="B17" s="272" t="s">
        <v>651</v>
      </c>
      <c r="C17" s="270" t="s">
        <v>490</v>
      </c>
      <c r="D17" s="278">
        <v>47106359.32</v>
      </c>
      <c r="E17" s="278">
        <v>22022829.61</v>
      </c>
      <c r="F17" s="278">
        <f>D17-E17</f>
        <v>25083529.71</v>
      </c>
      <c r="G17" s="604">
        <v>24457696.43</v>
      </c>
    </row>
    <row r="18" spans="1:7" ht="31.5">
      <c r="A18" s="274"/>
      <c r="B18" s="272" t="s">
        <v>879</v>
      </c>
      <c r="C18" s="270" t="s">
        <v>492</v>
      </c>
      <c r="D18" s="278">
        <v>11953190.2</v>
      </c>
      <c r="E18" s="278">
        <v>6428454.06</v>
      </c>
      <c r="F18" s="278">
        <f>D18-E18</f>
        <v>5524736.14</v>
      </c>
      <c r="G18" s="604">
        <v>4172316.96</v>
      </c>
    </row>
    <row r="19" spans="1:7" ht="15.75" customHeight="1">
      <c r="A19" s="274"/>
      <c r="B19" s="272" t="s">
        <v>652</v>
      </c>
      <c r="C19" s="270" t="s">
        <v>494</v>
      </c>
      <c r="D19" s="278">
        <v>302140.19</v>
      </c>
      <c r="E19" s="278">
        <v>252131.71</v>
      </c>
      <c r="F19" s="278">
        <f aca="true" t="shared" si="0" ref="F19:F25">D19-E19</f>
        <v>50008.48000000001</v>
      </c>
      <c r="G19" s="604">
        <v>34904.48000000001</v>
      </c>
    </row>
    <row r="20" spans="1:7" ht="31.5">
      <c r="A20" s="274"/>
      <c r="B20" s="272" t="s">
        <v>653</v>
      </c>
      <c r="C20" s="270" t="s">
        <v>496</v>
      </c>
      <c r="D20" s="278">
        <v>0</v>
      </c>
      <c r="E20" s="278">
        <v>0</v>
      </c>
      <c r="F20" s="278">
        <f t="shared" si="0"/>
        <v>0</v>
      </c>
      <c r="G20" s="604">
        <v>0</v>
      </c>
    </row>
    <row r="21" spans="1:7" ht="15.75" customHeight="1">
      <c r="A21" s="274"/>
      <c r="B21" s="272" t="s">
        <v>654</v>
      </c>
      <c r="C21" s="270" t="s">
        <v>498</v>
      </c>
      <c r="D21" s="278">
        <v>0</v>
      </c>
      <c r="E21" s="278">
        <v>0</v>
      </c>
      <c r="F21" s="278">
        <f t="shared" si="0"/>
        <v>0</v>
      </c>
      <c r="G21" s="604">
        <v>0</v>
      </c>
    </row>
    <row r="22" spans="1:7" ht="31.5">
      <c r="A22" s="274"/>
      <c r="B22" s="272" t="s">
        <v>655</v>
      </c>
      <c r="C22" s="270" t="s">
        <v>500</v>
      </c>
      <c r="D22" s="278">
        <v>1743587.86</v>
      </c>
      <c r="E22" s="278">
        <v>1743587.86</v>
      </c>
      <c r="F22" s="278">
        <f t="shared" si="0"/>
        <v>0</v>
      </c>
      <c r="G22" s="604">
        <v>0</v>
      </c>
    </row>
    <row r="23" spans="1:7" ht="31.5">
      <c r="A23" s="274"/>
      <c r="B23" s="272" t="s">
        <v>656</v>
      </c>
      <c r="C23" s="270" t="s">
        <v>502</v>
      </c>
      <c r="D23" s="278">
        <v>0</v>
      </c>
      <c r="E23" s="278">
        <v>0</v>
      </c>
      <c r="F23" s="278">
        <f t="shared" si="0"/>
        <v>0</v>
      </c>
      <c r="G23" s="604">
        <v>0</v>
      </c>
    </row>
    <row r="24" spans="1:7" ht="31.5">
      <c r="A24" s="274"/>
      <c r="B24" s="272" t="s">
        <v>657</v>
      </c>
      <c r="C24" s="270" t="s">
        <v>504</v>
      </c>
      <c r="D24" s="278">
        <v>1270555.18</v>
      </c>
      <c r="E24" s="278">
        <v>583865.3</v>
      </c>
      <c r="F24" s="278">
        <f t="shared" si="0"/>
        <v>686689.8799999999</v>
      </c>
      <c r="G24" s="604">
        <v>1766938.61</v>
      </c>
    </row>
    <row r="25" spans="1:7" ht="31.5">
      <c r="A25" s="275"/>
      <c r="B25" s="272" t="s">
        <v>658</v>
      </c>
      <c r="C25" s="270" t="s">
        <v>506</v>
      </c>
      <c r="D25" s="278"/>
      <c r="E25" s="278"/>
      <c r="F25" s="278">
        <f t="shared" si="0"/>
        <v>0</v>
      </c>
      <c r="G25" s="604">
        <v>0</v>
      </c>
    </row>
    <row r="26" spans="1:7" ht="15.75" customHeight="1">
      <c r="A26" s="273" t="s">
        <v>659</v>
      </c>
      <c r="B26" s="271" t="s">
        <v>1048</v>
      </c>
      <c r="C26" s="268" t="s">
        <v>508</v>
      </c>
      <c r="D26" s="51">
        <f>SUM(D27:D33)</f>
        <v>0</v>
      </c>
      <c r="E26" s="51">
        <f>SUM(E27:E33)</f>
        <v>0</v>
      </c>
      <c r="F26" s="51">
        <f>SUM(F27:F33)</f>
        <v>0</v>
      </c>
      <c r="G26" s="52">
        <f>SUM(G27:G33)</f>
        <v>0</v>
      </c>
    </row>
    <row r="27" spans="1:7" ht="31.5">
      <c r="A27" s="274"/>
      <c r="B27" s="585" t="s">
        <v>1286</v>
      </c>
      <c r="C27" s="270" t="s">
        <v>510</v>
      </c>
      <c r="D27" s="278">
        <v>0</v>
      </c>
      <c r="E27" s="278">
        <v>0</v>
      </c>
      <c r="F27" s="278">
        <v>0</v>
      </c>
      <c r="G27" s="425">
        <v>0</v>
      </c>
    </row>
    <row r="28" spans="1:7" ht="31.5">
      <c r="A28" s="274"/>
      <c r="B28" s="585" t="s">
        <v>1287</v>
      </c>
      <c r="C28" s="270" t="s">
        <v>512</v>
      </c>
      <c r="D28" s="278">
        <v>0</v>
      </c>
      <c r="E28" s="278">
        <v>0</v>
      </c>
      <c r="F28" s="278">
        <v>0</v>
      </c>
      <c r="G28" s="425">
        <v>0</v>
      </c>
    </row>
    <row r="29" spans="1:7" ht="31.5">
      <c r="A29" s="274"/>
      <c r="B29" s="585" t="s">
        <v>1288</v>
      </c>
      <c r="C29" s="270" t="s">
        <v>514</v>
      </c>
      <c r="D29" s="278">
        <v>0</v>
      </c>
      <c r="E29" s="278">
        <v>0</v>
      </c>
      <c r="F29" s="278">
        <v>0</v>
      </c>
      <c r="G29" s="425">
        <v>0</v>
      </c>
    </row>
    <row r="30" spans="1:7" ht="31.5">
      <c r="A30" s="274"/>
      <c r="B30" s="272" t="s">
        <v>660</v>
      </c>
      <c r="C30" s="270" t="s">
        <v>516</v>
      </c>
      <c r="D30" s="278">
        <v>0</v>
      </c>
      <c r="E30" s="278">
        <v>0</v>
      </c>
      <c r="F30" s="278">
        <v>0</v>
      </c>
      <c r="G30" s="425">
        <v>0</v>
      </c>
    </row>
    <row r="31" spans="1:7" ht="20.25" customHeight="1">
      <c r="A31" s="274"/>
      <c r="B31" s="586" t="s">
        <v>1289</v>
      </c>
      <c r="C31" s="270" t="s">
        <v>518</v>
      </c>
      <c r="D31" s="278">
        <v>0</v>
      </c>
      <c r="E31" s="278">
        <v>0</v>
      </c>
      <c r="F31" s="278">
        <v>0</v>
      </c>
      <c r="G31" s="425">
        <v>0</v>
      </c>
    </row>
    <row r="32" spans="1:7" ht="31.5">
      <c r="A32" s="275"/>
      <c r="B32" s="272" t="s">
        <v>661</v>
      </c>
      <c r="C32" s="270" t="s">
        <v>520</v>
      </c>
      <c r="D32" s="278">
        <v>0</v>
      </c>
      <c r="E32" s="278">
        <v>0</v>
      </c>
      <c r="F32" s="278">
        <v>0</v>
      </c>
      <c r="G32" s="425">
        <v>0</v>
      </c>
    </row>
    <row r="33" spans="1:7" ht="34.5" customHeight="1" thickBot="1">
      <c r="A33" s="516"/>
      <c r="B33" s="587" t="s">
        <v>1290</v>
      </c>
      <c r="C33" s="517" t="s">
        <v>522</v>
      </c>
      <c r="D33" s="518">
        <v>0</v>
      </c>
      <c r="E33" s="518">
        <v>0</v>
      </c>
      <c r="F33" s="518">
        <v>0</v>
      </c>
      <c r="G33" s="519">
        <v>0</v>
      </c>
    </row>
    <row r="34" spans="1:7" s="241" customFormat="1" ht="18" customHeight="1">
      <c r="A34" s="240"/>
      <c r="B34" s="240"/>
      <c r="D34" s="242"/>
      <c r="E34" s="242"/>
      <c r="F34" s="242"/>
      <c r="G34" s="242"/>
    </row>
    <row r="35" spans="1:7" s="241" customFormat="1" ht="18" customHeight="1">
      <c r="A35" s="240"/>
      <c r="B35" s="240"/>
      <c r="D35" s="242"/>
      <c r="E35" s="242"/>
      <c r="F35" s="242"/>
      <c r="G35" s="11"/>
    </row>
    <row r="36" spans="1:7" s="241" customFormat="1" ht="18" customHeight="1">
      <c r="A36" s="240"/>
      <c r="B36" s="240"/>
      <c r="D36" s="242"/>
      <c r="E36" s="242"/>
      <c r="F36" s="242"/>
      <c r="G36" s="242"/>
    </row>
    <row r="37" spans="1:7" s="241" customFormat="1" ht="18.75" customHeight="1">
      <c r="A37" s="701" t="s">
        <v>1356</v>
      </c>
      <c r="B37" s="701"/>
      <c r="C37" s="701"/>
      <c r="D37" s="701"/>
      <c r="E37" s="701"/>
      <c r="F37" s="701"/>
      <c r="G37" s="701"/>
    </row>
    <row r="38" spans="1:7" s="241" customFormat="1" ht="18" customHeight="1">
      <c r="A38" s="701" t="s">
        <v>1363</v>
      </c>
      <c r="B38" s="701"/>
      <c r="C38" s="701"/>
      <c r="D38" s="701"/>
      <c r="E38" s="701"/>
      <c r="F38" s="701"/>
      <c r="G38" s="701"/>
    </row>
    <row r="39" spans="1:7" s="241" customFormat="1" ht="18" customHeight="1">
      <c r="A39" s="701" t="s">
        <v>1357</v>
      </c>
      <c r="B39" s="701"/>
      <c r="C39" s="701"/>
      <c r="D39" s="701"/>
      <c r="E39" s="701"/>
      <c r="F39" s="701"/>
      <c r="G39" s="701"/>
    </row>
    <row r="40" spans="1:7" s="241" customFormat="1" ht="18" customHeight="1">
      <c r="A40" s="240"/>
      <c r="B40" s="240"/>
      <c r="D40" s="242"/>
      <c r="E40" s="242"/>
      <c r="F40" s="242"/>
      <c r="G40" s="242"/>
    </row>
    <row r="41" spans="1:7" s="241" customFormat="1" ht="18" customHeight="1">
      <c r="A41" s="240"/>
      <c r="B41" s="240"/>
      <c r="D41" s="242"/>
      <c r="E41" s="242"/>
      <c r="F41" s="242"/>
      <c r="G41" s="242"/>
    </row>
    <row r="42" spans="1:7" s="241" customFormat="1" ht="18" customHeight="1">
      <c r="A42" s="239"/>
      <c r="B42" s="239"/>
      <c r="D42" s="242"/>
      <c r="E42" s="242"/>
      <c r="F42" s="242"/>
      <c r="G42" s="242"/>
    </row>
    <row r="43" spans="1:7" s="241" customFormat="1" ht="18" customHeight="1">
      <c r="A43" s="239"/>
      <c r="B43" s="239"/>
      <c r="D43" s="242"/>
      <c r="E43" s="242"/>
      <c r="F43" s="242"/>
      <c r="G43" s="242"/>
    </row>
    <row r="44" spans="1:7" s="241" customFormat="1" ht="18" customHeight="1">
      <c r="A44" s="239"/>
      <c r="B44" s="239"/>
      <c r="D44" s="242"/>
      <c r="E44" s="242"/>
      <c r="F44" s="242"/>
      <c r="G44" s="242"/>
    </row>
    <row r="45" spans="1:7" s="241" customFormat="1" ht="18" customHeight="1">
      <c r="A45" s="239"/>
      <c r="B45" s="239"/>
      <c r="D45" s="242"/>
      <c r="E45" s="242"/>
      <c r="F45" s="242"/>
      <c r="G45" s="242"/>
    </row>
    <row r="46" spans="1:7" s="241" customFormat="1" ht="18" customHeight="1">
      <c r="A46" s="239"/>
      <c r="B46" s="239"/>
      <c r="D46" s="242"/>
      <c r="E46" s="242"/>
      <c r="F46" s="242"/>
      <c r="G46" s="242"/>
    </row>
    <row r="47" spans="1:7" s="241" customFormat="1" ht="18" customHeight="1">
      <c r="A47" s="239"/>
      <c r="B47" s="239"/>
      <c r="D47" s="242"/>
      <c r="E47" s="242"/>
      <c r="F47" s="242"/>
      <c r="G47" s="242"/>
    </row>
    <row r="48" spans="1:7" s="241" customFormat="1" ht="18" customHeight="1">
      <c r="A48" s="239"/>
      <c r="B48" s="239"/>
      <c r="D48" s="242"/>
      <c r="E48" s="242"/>
      <c r="F48" s="242"/>
      <c r="G48" s="242"/>
    </row>
  </sheetData>
  <sheetProtection/>
  <mergeCells count="11">
    <mergeCell ref="A37:G37"/>
    <mergeCell ref="A38:G38"/>
    <mergeCell ref="A39:G39"/>
    <mergeCell ref="A6:B6"/>
    <mergeCell ref="A8:A13"/>
    <mergeCell ref="A2:G2"/>
    <mergeCell ref="A1:G1"/>
    <mergeCell ref="A3:B4"/>
    <mergeCell ref="C3:C4"/>
    <mergeCell ref="D3:F3"/>
    <mergeCell ref="A5:B5"/>
  </mergeCells>
  <printOptions/>
  <pageMargins left="0.35433070866141736" right="0.35433070866141736" top="0.984251968503937" bottom="0.984251968503937" header="0.5118110236220472" footer="0.5118110236220472"/>
  <pageSetup fitToHeight="1" fitToWidth="1"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G43"/>
  <sheetViews>
    <sheetView zoomScalePageLayoutView="0" workbookViewId="0" topLeftCell="A1">
      <pane xSplit="3" ySplit="5" topLeftCell="D26" activePane="bottomRight" state="frozen"/>
      <selection pane="topLeft" activeCell="A1" sqref="A1"/>
      <selection pane="topRight" activeCell="D1" sqref="D1"/>
      <selection pane="bottomLeft" activeCell="A6" sqref="A6"/>
      <selection pane="bottomRight" activeCell="A1" sqref="A1:G43"/>
    </sheetView>
  </sheetViews>
  <sheetFormatPr defaultColWidth="9.140625" defaultRowHeight="12.75"/>
  <cols>
    <col min="1" max="1" width="2.421875" style="243" customWidth="1"/>
    <col min="2" max="2" width="51.421875" style="243" customWidth="1"/>
    <col min="3" max="3" width="6.28125" style="243" customWidth="1"/>
    <col min="4" max="4" width="13.7109375" style="246" customWidth="1"/>
    <col min="5" max="5" width="13.8515625" style="246" customWidth="1"/>
    <col min="6" max="6" width="13.00390625" style="246" customWidth="1"/>
    <col min="7" max="7" width="16.28125" style="246" customWidth="1"/>
    <col min="8" max="16384" width="9.140625" style="243" customWidth="1"/>
  </cols>
  <sheetData>
    <row r="1" spans="1:7" ht="24.75" customHeight="1" thickBot="1">
      <c r="A1" s="922" t="s">
        <v>1112</v>
      </c>
      <c r="B1" s="923"/>
      <c r="C1" s="923"/>
      <c r="D1" s="923"/>
      <c r="E1" s="923"/>
      <c r="F1" s="923"/>
      <c r="G1" s="924"/>
    </row>
    <row r="2" spans="1:7" ht="33" customHeight="1">
      <c r="A2" s="917" t="s">
        <v>1371</v>
      </c>
      <c r="B2" s="918"/>
      <c r="C2" s="918"/>
      <c r="D2" s="918"/>
      <c r="E2" s="918"/>
      <c r="F2" s="918"/>
      <c r="G2" s="919"/>
    </row>
    <row r="3" spans="1:7" ht="61.5" customHeight="1">
      <c r="A3" s="928" t="s">
        <v>589</v>
      </c>
      <c r="B3" s="929"/>
      <c r="C3" s="929"/>
      <c r="D3" s="932" t="s">
        <v>662</v>
      </c>
      <c r="E3" s="932"/>
      <c r="F3" s="932"/>
      <c r="G3" s="276" t="s">
        <v>639</v>
      </c>
    </row>
    <row r="4" spans="1:7" ht="16.5" thickBot="1">
      <c r="A4" s="930"/>
      <c r="B4" s="931"/>
      <c r="C4" s="931"/>
      <c r="D4" s="339" t="s">
        <v>585</v>
      </c>
      <c r="E4" s="339" t="s">
        <v>586</v>
      </c>
      <c r="F4" s="339" t="s">
        <v>587</v>
      </c>
      <c r="G4" s="340" t="s">
        <v>587</v>
      </c>
    </row>
    <row r="5" spans="1:7" ht="21.75" customHeight="1" thickBot="1">
      <c r="A5" s="933" t="s">
        <v>640</v>
      </c>
      <c r="B5" s="934"/>
      <c r="C5" s="341" t="s">
        <v>641</v>
      </c>
      <c r="D5" s="342">
        <v>1</v>
      </c>
      <c r="E5" s="342">
        <v>2</v>
      </c>
      <c r="F5" s="342">
        <v>3</v>
      </c>
      <c r="G5" s="343">
        <v>4</v>
      </c>
    </row>
    <row r="6" spans="1:7" ht="15.75" customHeight="1">
      <c r="A6" s="935" t="s">
        <v>1045</v>
      </c>
      <c r="B6" s="936"/>
      <c r="C6" s="539" t="s">
        <v>524</v>
      </c>
      <c r="D6" s="609">
        <f>D7+D14+D19+D28</f>
        <v>13891029.88</v>
      </c>
      <c r="E6" s="609">
        <f>E7+E14+E19+E28</f>
        <v>40359.11</v>
      </c>
      <c r="F6" s="609">
        <f>F7+F14+F19+F28</f>
        <v>13850670.770000001</v>
      </c>
      <c r="G6" s="613">
        <f>G7+G14+G19+G28</f>
        <v>15427075.01</v>
      </c>
    </row>
    <row r="7" spans="1:7" ht="15.75" customHeight="1">
      <c r="A7" s="284" t="s">
        <v>642</v>
      </c>
      <c r="B7" s="285" t="s">
        <v>663</v>
      </c>
      <c r="C7" s="540" t="s">
        <v>526</v>
      </c>
      <c r="D7" s="605">
        <f>SUM(D8:D13)</f>
        <v>109902.55</v>
      </c>
      <c r="E7" s="605">
        <f>SUM(E8:E13)</f>
        <v>0</v>
      </c>
      <c r="F7" s="605">
        <f>SUM(F8:F13)</f>
        <v>109902.55</v>
      </c>
      <c r="G7" s="606">
        <f>SUM(G8:G13)</f>
        <v>115678.06</v>
      </c>
    </row>
    <row r="8" spans="1:7" ht="15.75" customHeight="1">
      <c r="A8" s="920"/>
      <c r="B8" s="287" t="s">
        <v>664</v>
      </c>
      <c r="C8" s="541" t="s">
        <v>528</v>
      </c>
      <c r="D8" s="612">
        <v>109902.55</v>
      </c>
      <c r="E8" s="610">
        <v>0</v>
      </c>
      <c r="F8" s="612">
        <f aca="true" t="shared" si="0" ref="F8:F13">D8-E8</f>
        <v>109902.55</v>
      </c>
      <c r="G8" s="612">
        <v>115678.06</v>
      </c>
    </row>
    <row r="9" spans="1:7" ht="31.5">
      <c r="A9" s="921"/>
      <c r="B9" s="287" t="s">
        <v>665</v>
      </c>
      <c r="C9" s="541" t="s">
        <v>530</v>
      </c>
      <c r="D9" s="612">
        <v>0</v>
      </c>
      <c r="E9" s="610">
        <v>0</v>
      </c>
      <c r="F9" s="612">
        <f t="shared" si="0"/>
        <v>0</v>
      </c>
      <c r="G9" s="612">
        <v>0</v>
      </c>
    </row>
    <row r="10" spans="1:7" ht="15.75" customHeight="1">
      <c r="A10" s="921"/>
      <c r="B10" s="287" t="s">
        <v>666</v>
      </c>
      <c r="C10" s="541" t="s">
        <v>532</v>
      </c>
      <c r="D10" s="612">
        <v>0</v>
      </c>
      <c r="E10" s="610">
        <v>0</v>
      </c>
      <c r="F10" s="612">
        <f t="shared" si="0"/>
        <v>0</v>
      </c>
      <c r="G10" s="612">
        <v>0</v>
      </c>
    </row>
    <row r="11" spans="1:7" ht="15.75" customHeight="1">
      <c r="A11" s="921"/>
      <c r="B11" s="287" t="s">
        <v>667</v>
      </c>
      <c r="C11" s="541" t="s">
        <v>534</v>
      </c>
      <c r="D11" s="612">
        <v>0</v>
      </c>
      <c r="E11" s="610">
        <v>0</v>
      </c>
      <c r="F11" s="612">
        <f t="shared" si="0"/>
        <v>0</v>
      </c>
      <c r="G11" s="612">
        <v>0</v>
      </c>
    </row>
    <row r="12" spans="1:7" ht="15.75" customHeight="1">
      <c r="A12" s="921"/>
      <c r="B12" s="287" t="s">
        <v>668</v>
      </c>
      <c r="C12" s="541" t="s">
        <v>536</v>
      </c>
      <c r="D12" s="612">
        <v>0</v>
      </c>
      <c r="E12" s="610">
        <v>0</v>
      </c>
      <c r="F12" s="612">
        <f t="shared" si="0"/>
        <v>0</v>
      </c>
      <c r="G12" s="612">
        <v>0</v>
      </c>
    </row>
    <row r="13" spans="1:7" ht="32.25" customHeight="1">
      <c r="A13" s="921"/>
      <c r="B13" s="287" t="s">
        <v>1293</v>
      </c>
      <c r="C13" s="541" t="s">
        <v>538</v>
      </c>
      <c r="D13" s="612">
        <v>0</v>
      </c>
      <c r="E13" s="610">
        <v>0</v>
      </c>
      <c r="F13" s="612">
        <f t="shared" si="0"/>
        <v>0</v>
      </c>
      <c r="G13" s="612">
        <v>0</v>
      </c>
    </row>
    <row r="14" spans="1:7" ht="15.75" customHeight="1">
      <c r="A14" s="288" t="s">
        <v>648</v>
      </c>
      <c r="B14" s="285" t="s">
        <v>1044</v>
      </c>
      <c r="C14" s="542" t="s">
        <v>540</v>
      </c>
      <c r="D14" s="605">
        <f>SUM(D15:D18)</f>
        <v>0</v>
      </c>
      <c r="E14" s="605">
        <f>SUM(E15:E18)</f>
        <v>0</v>
      </c>
      <c r="F14" s="605">
        <f>SUM(F15:F18)</f>
        <v>0</v>
      </c>
      <c r="G14" s="606">
        <f>SUM(G15:G18)</f>
        <v>0</v>
      </c>
    </row>
    <row r="15" spans="1:7" ht="31.5">
      <c r="A15" s="925"/>
      <c r="B15" s="551" t="s">
        <v>1291</v>
      </c>
      <c r="C15" s="541" t="s">
        <v>542</v>
      </c>
      <c r="D15" s="612">
        <v>0</v>
      </c>
      <c r="E15" s="610">
        <v>0</v>
      </c>
      <c r="F15" s="612">
        <v>0</v>
      </c>
      <c r="G15" s="611">
        <v>0</v>
      </c>
    </row>
    <row r="16" spans="1:7" ht="15.75">
      <c r="A16" s="925"/>
      <c r="B16" s="287" t="s">
        <v>669</v>
      </c>
      <c r="C16" s="541" t="s">
        <v>544</v>
      </c>
      <c r="D16" s="612">
        <v>0</v>
      </c>
      <c r="E16" s="610">
        <v>0</v>
      </c>
      <c r="F16" s="612">
        <v>0</v>
      </c>
      <c r="G16" s="611">
        <v>0</v>
      </c>
    </row>
    <row r="17" spans="1:7" ht="31.5">
      <c r="A17" s="925"/>
      <c r="B17" s="287" t="s">
        <v>1035</v>
      </c>
      <c r="C17" s="541" t="s">
        <v>546</v>
      </c>
      <c r="D17" s="612">
        <v>0</v>
      </c>
      <c r="E17" s="610">
        <v>0</v>
      </c>
      <c r="F17" s="612">
        <v>0</v>
      </c>
      <c r="G17" s="611">
        <v>0</v>
      </c>
    </row>
    <row r="18" spans="1:7" ht="31.5">
      <c r="A18" s="920"/>
      <c r="B18" s="287" t="s">
        <v>922</v>
      </c>
      <c r="C18" s="541" t="s">
        <v>548</v>
      </c>
      <c r="D18" s="612">
        <v>0</v>
      </c>
      <c r="E18" s="610">
        <v>0</v>
      </c>
      <c r="F18" s="612">
        <v>0</v>
      </c>
      <c r="G18" s="611">
        <v>0</v>
      </c>
    </row>
    <row r="19" spans="1:7" ht="15.75" customHeight="1">
      <c r="A19" s="291" t="s">
        <v>659</v>
      </c>
      <c r="B19" s="285" t="s">
        <v>1043</v>
      </c>
      <c r="C19" s="542" t="s">
        <v>550</v>
      </c>
      <c r="D19" s="605">
        <f>SUM(D20:D27)</f>
        <v>321218.19999999995</v>
      </c>
      <c r="E19" s="605">
        <f>SUM(E20:E27)</f>
        <v>40359.11</v>
      </c>
      <c r="F19" s="605">
        <f>SUM(F20:F27)</f>
        <v>280859.08999999997</v>
      </c>
      <c r="G19" s="607">
        <f>SUM(G20:G27)</f>
        <v>2983302.75</v>
      </c>
    </row>
    <row r="20" spans="1:7" ht="31.5">
      <c r="A20" s="925"/>
      <c r="B20" s="290" t="s">
        <v>670</v>
      </c>
      <c r="C20" s="541" t="s">
        <v>552</v>
      </c>
      <c r="D20" s="612">
        <v>92880.53</v>
      </c>
      <c r="E20" s="610">
        <v>40359.11</v>
      </c>
      <c r="F20" s="612">
        <f>D20-E20</f>
        <v>52521.42</v>
      </c>
      <c r="G20" s="612">
        <v>90900.39</v>
      </c>
    </row>
    <row r="21" spans="1:7" ht="15.75" customHeight="1">
      <c r="A21" s="925"/>
      <c r="B21" s="287" t="s">
        <v>669</v>
      </c>
      <c r="C21" s="541" t="s">
        <v>553</v>
      </c>
      <c r="D21" s="612">
        <v>0</v>
      </c>
      <c r="E21" s="610">
        <v>0</v>
      </c>
      <c r="F21" s="612">
        <f aca="true" t="shared" si="1" ref="F21:F27">D21-E21</f>
        <v>0</v>
      </c>
      <c r="G21" s="612">
        <v>0</v>
      </c>
    </row>
    <row r="22" spans="1:7" ht="15.75" customHeight="1">
      <c r="A22" s="925"/>
      <c r="B22" s="287" t="s">
        <v>671</v>
      </c>
      <c r="C22" s="541" t="s">
        <v>555</v>
      </c>
      <c r="D22" s="612">
        <v>0</v>
      </c>
      <c r="E22" s="610">
        <v>0</v>
      </c>
      <c r="F22" s="612">
        <f t="shared" si="1"/>
        <v>0</v>
      </c>
      <c r="G22" s="612">
        <v>0</v>
      </c>
    </row>
    <row r="23" spans="1:7" ht="15.75">
      <c r="A23" s="925"/>
      <c r="B23" s="287" t="s">
        <v>672</v>
      </c>
      <c r="C23" s="541" t="s">
        <v>557</v>
      </c>
      <c r="D23" s="612">
        <v>2874.22</v>
      </c>
      <c r="E23" s="610">
        <v>0</v>
      </c>
      <c r="F23" s="612">
        <f t="shared" si="1"/>
        <v>2874.22</v>
      </c>
      <c r="G23" s="612">
        <v>759747.39</v>
      </c>
    </row>
    <row r="24" spans="1:7" ht="31.5">
      <c r="A24" s="925"/>
      <c r="B24" s="588" t="s">
        <v>1292</v>
      </c>
      <c r="C24" s="541" t="s">
        <v>559</v>
      </c>
      <c r="D24" s="612">
        <v>216136.98</v>
      </c>
      <c r="E24" s="622">
        <v>0</v>
      </c>
      <c r="F24" s="612">
        <f t="shared" si="1"/>
        <v>216136.98</v>
      </c>
      <c r="G24" s="612">
        <v>2130735.56</v>
      </c>
    </row>
    <row r="25" spans="1:7" ht="31.5">
      <c r="A25" s="925"/>
      <c r="B25" s="287" t="s">
        <v>1036</v>
      </c>
      <c r="C25" s="541" t="s">
        <v>560</v>
      </c>
      <c r="D25" s="612">
        <v>0</v>
      </c>
      <c r="E25" s="610">
        <v>0</v>
      </c>
      <c r="F25" s="612">
        <f t="shared" si="1"/>
        <v>0</v>
      </c>
      <c r="G25" s="612">
        <v>0</v>
      </c>
    </row>
    <row r="26" spans="1:7" ht="15.75" customHeight="1">
      <c r="A26" s="920"/>
      <c r="B26" s="287" t="s">
        <v>1037</v>
      </c>
      <c r="C26" s="541" t="s">
        <v>562</v>
      </c>
      <c r="D26" s="612">
        <v>0</v>
      </c>
      <c r="E26" s="610">
        <v>0</v>
      </c>
      <c r="F26" s="612">
        <f t="shared" si="1"/>
        <v>0</v>
      </c>
      <c r="G26" s="612">
        <v>0</v>
      </c>
    </row>
    <row r="27" spans="1:7" ht="31.5">
      <c r="A27" s="286"/>
      <c r="B27" s="287" t="s">
        <v>922</v>
      </c>
      <c r="C27" s="541" t="s">
        <v>563</v>
      </c>
      <c r="D27" s="612">
        <v>9326.47</v>
      </c>
      <c r="E27" s="610">
        <v>0</v>
      </c>
      <c r="F27" s="612">
        <f t="shared" si="1"/>
        <v>9326.47</v>
      </c>
      <c r="G27" s="612">
        <v>1919.41</v>
      </c>
    </row>
    <row r="28" spans="1:7" ht="15.75" customHeight="1">
      <c r="A28" s="291" t="s">
        <v>673</v>
      </c>
      <c r="B28" s="285" t="s">
        <v>1042</v>
      </c>
      <c r="C28" s="542" t="s">
        <v>565</v>
      </c>
      <c r="D28" s="605">
        <f>SUM(D29:D33)</f>
        <v>13459909.13</v>
      </c>
      <c r="E28" s="605">
        <f>SUM(E29:E33)</f>
        <v>0</v>
      </c>
      <c r="F28" s="605">
        <f>SUM(F29:F33)</f>
        <v>13459909.13</v>
      </c>
      <c r="G28" s="606">
        <f>SUM(G29:G33)</f>
        <v>12328094.2</v>
      </c>
    </row>
    <row r="29" spans="1:7" ht="15.75" customHeight="1">
      <c r="A29" s="925"/>
      <c r="B29" s="290" t="s">
        <v>674</v>
      </c>
      <c r="C29" s="541" t="s">
        <v>567</v>
      </c>
      <c r="D29" s="612">
        <v>0</v>
      </c>
      <c r="E29" s="610">
        <v>0</v>
      </c>
      <c r="F29" s="612">
        <f>D29-E29</f>
        <v>0</v>
      </c>
      <c r="G29" s="611">
        <v>0</v>
      </c>
    </row>
    <row r="30" spans="1:7" ht="15.75" customHeight="1">
      <c r="A30" s="925"/>
      <c r="B30" s="287" t="s">
        <v>1038</v>
      </c>
      <c r="C30" s="541" t="s">
        <v>569</v>
      </c>
      <c r="D30" s="612">
        <v>13459909.13</v>
      </c>
      <c r="E30" s="610">
        <v>0</v>
      </c>
      <c r="F30" s="612">
        <f>D30-E30</f>
        <v>13459909.13</v>
      </c>
      <c r="G30" s="612">
        <v>12328094.2</v>
      </c>
    </row>
    <row r="31" spans="1:7" ht="31.5">
      <c r="A31" s="925"/>
      <c r="B31" s="287" t="s">
        <v>675</v>
      </c>
      <c r="C31" s="541" t="s">
        <v>571</v>
      </c>
      <c r="D31" s="612">
        <v>0</v>
      </c>
      <c r="E31" s="610">
        <v>0</v>
      </c>
      <c r="F31" s="612">
        <f>D31-E31</f>
        <v>0</v>
      </c>
      <c r="G31" s="611">
        <v>0</v>
      </c>
    </row>
    <row r="32" spans="1:7" ht="31.5" customHeight="1">
      <c r="A32" s="925"/>
      <c r="B32" s="287" t="s">
        <v>572</v>
      </c>
      <c r="C32" s="541" t="s">
        <v>573</v>
      </c>
      <c r="D32" s="612">
        <v>0</v>
      </c>
      <c r="E32" s="610">
        <v>0</v>
      </c>
      <c r="F32" s="612">
        <f>D32-E32</f>
        <v>0</v>
      </c>
      <c r="G32" s="611">
        <v>0</v>
      </c>
    </row>
    <row r="33" spans="1:7" ht="31.5" customHeight="1" thickBot="1">
      <c r="A33" s="925"/>
      <c r="B33" s="292" t="s">
        <v>1039</v>
      </c>
      <c r="C33" s="543" t="s">
        <v>575</v>
      </c>
      <c r="D33" s="618">
        <v>0</v>
      </c>
      <c r="E33" s="617">
        <v>0</v>
      </c>
      <c r="F33" s="618">
        <f>D33-E33</f>
        <v>0</v>
      </c>
      <c r="G33" s="616">
        <v>0</v>
      </c>
    </row>
    <row r="34" spans="1:7" ht="33" customHeight="1" thickBot="1">
      <c r="A34" s="926" t="s">
        <v>1040</v>
      </c>
      <c r="B34" s="927"/>
      <c r="C34" s="544" t="s">
        <v>577</v>
      </c>
      <c r="D34" s="614">
        <f>D35+D36</f>
        <v>51515.13</v>
      </c>
      <c r="E34" s="614">
        <f>E35+E36</f>
        <v>0</v>
      </c>
      <c r="F34" s="614">
        <f>F35+F36</f>
        <v>51515.13</v>
      </c>
      <c r="G34" s="608">
        <f>G35+G36</f>
        <v>49399.51</v>
      </c>
    </row>
    <row r="35" spans="1:7" ht="18" customHeight="1">
      <c r="A35" s="913" t="s">
        <v>642</v>
      </c>
      <c r="B35" s="290" t="s">
        <v>676</v>
      </c>
      <c r="C35" s="620" t="s">
        <v>579</v>
      </c>
      <c r="D35" s="619">
        <v>44279.64</v>
      </c>
      <c r="E35" s="615">
        <v>0</v>
      </c>
      <c r="F35" s="619">
        <f>D35-E35</f>
        <v>44279.64</v>
      </c>
      <c r="G35" s="619">
        <v>40625.36</v>
      </c>
    </row>
    <row r="36" spans="1:7" ht="18" customHeight="1" thickBot="1">
      <c r="A36" s="914"/>
      <c r="B36" s="292" t="s">
        <v>677</v>
      </c>
      <c r="C36" s="543" t="s">
        <v>581</v>
      </c>
      <c r="D36" s="618">
        <v>7235.49</v>
      </c>
      <c r="E36" s="617">
        <v>0</v>
      </c>
      <c r="F36" s="621">
        <f>D36-E36</f>
        <v>7235.49</v>
      </c>
      <c r="G36" s="618">
        <v>8774.15</v>
      </c>
    </row>
    <row r="37" spans="1:7" ht="18" customHeight="1" thickBot="1">
      <c r="A37" s="915" t="s">
        <v>1041</v>
      </c>
      <c r="B37" s="916"/>
      <c r="C37" s="545" t="s">
        <v>583</v>
      </c>
      <c r="D37" s="614">
        <f>'T24a_Aktíva_1'!D6+'T24b_Aktíva_2'!D6+'T24b_Aktíva_2'!D34</f>
        <v>87594797.57</v>
      </c>
      <c r="E37" s="614">
        <f>'T24a_Aktíva_1'!E6+'T24b_Aktíva_2'!E6+'T24b_Aktíva_2'!E34</f>
        <v>31981724.09</v>
      </c>
      <c r="F37" s="614">
        <f>'T24a_Aktíva_1'!F6+'T24b_Aktíva_2'!F6+'T24b_Aktíva_2'!F34</f>
        <v>55613073.480000004</v>
      </c>
      <c r="G37" s="608">
        <f>'T24a_Aktíva_1'!G6+'T24b_Aktíva_2'!G6+'T24b_Aktíva_2'!G34</f>
        <v>55607054.309999995</v>
      </c>
    </row>
    <row r="38" spans="1:3" ht="18" customHeight="1">
      <c r="A38" s="244"/>
      <c r="B38" s="244"/>
      <c r="C38" s="245"/>
    </row>
    <row r="39" spans="1:7" ht="18" customHeight="1">
      <c r="A39" s="244"/>
      <c r="B39" s="244"/>
      <c r="C39" s="245"/>
      <c r="G39" s="11"/>
    </row>
    <row r="40" ht="18" customHeight="1"/>
    <row r="41" spans="1:7" ht="18.75" customHeight="1">
      <c r="A41" s="701" t="s">
        <v>1356</v>
      </c>
      <c r="B41" s="701"/>
      <c r="C41" s="701"/>
      <c r="D41" s="701"/>
      <c r="E41" s="701"/>
      <c r="F41" s="701"/>
      <c r="G41" s="701"/>
    </row>
    <row r="42" spans="1:7" ht="18" customHeight="1">
      <c r="A42" s="701" t="s">
        <v>1363</v>
      </c>
      <c r="B42" s="701"/>
      <c r="C42" s="701"/>
      <c r="D42" s="701"/>
      <c r="E42" s="701"/>
      <c r="F42" s="701"/>
      <c r="G42" s="701"/>
    </row>
    <row r="43" spans="1:7" ht="18" customHeight="1">
      <c r="A43" s="701" t="s">
        <v>1357</v>
      </c>
      <c r="B43" s="701"/>
      <c r="C43" s="701"/>
      <c r="D43" s="701"/>
      <c r="E43" s="701"/>
      <c r="F43" s="701"/>
      <c r="G43" s="701"/>
    </row>
    <row r="44" ht="18" customHeight="1"/>
    <row r="45" ht="18" customHeight="1"/>
    <row r="46" ht="18" customHeight="1"/>
  </sheetData>
  <sheetProtection/>
  <mergeCells count="17">
    <mergeCell ref="A1:G1"/>
    <mergeCell ref="A15:A18"/>
    <mergeCell ref="A20:A26"/>
    <mergeCell ref="A29:A33"/>
    <mergeCell ref="A34:B34"/>
    <mergeCell ref="A3:B4"/>
    <mergeCell ref="C3:C4"/>
    <mergeCell ref="D3:F3"/>
    <mergeCell ref="A5:B5"/>
    <mergeCell ref="A6:B6"/>
    <mergeCell ref="A41:G41"/>
    <mergeCell ref="A42:G42"/>
    <mergeCell ref="A43:G43"/>
    <mergeCell ref="A35:A36"/>
    <mergeCell ref="A37:B37"/>
    <mergeCell ref="A2:G2"/>
    <mergeCell ref="A8:A13"/>
  </mergeCells>
  <printOptions/>
  <pageMargins left="0.3937007874015748" right="0.35433070866141736" top="0.52" bottom="0.984251968503937" header="0.5118110236220472" footer="0.5118110236220472"/>
  <pageSetup fitToHeight="1" fitToWidth="1"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J55"/>
  <sheetViews>
    <sheetView tabSelected="1" zoomScalePageLayoutView="0" workbookViewId="0" topLeftCell="A1">
      <pane xSplit="5" ySplit="5" topLeftCell="F31" activePane="bottomRight" state="frozen"/>
      <selection pane="topLeft" activeCell="A1" sqref="A1"/>
      <selection pane="topRight" activeCell="F1" sqref="F1"/>
      <selection pane="bottomLeft" activeCell="A6" sqref="A6"/>
      <selection pane="bottomRight" activeCell="M43" sqref="M43"/>
    </sheetView>
  </sheetViews>
  <sheetFormatPr defaultColWidth="9.140625" defaultRowHeight="12.75"/>
  <cols>
    <col min="1" max="1" width="4.00390625" style="243" customWidth="1"/>
    <col min="2" max="2" width="60.140625" style="243" customWidth="1"/>
    <col min="3" max="3" width="6.57421875" style="243" customWidth="1"/>
    <col min="4" max="5" width="11.7109375" style="243" hidden="1" customWidth="1"/>
    <col min="6" max="6" width="18.00390625" style="247" customWidth="1"/>
    <col min="7" max="7" width="16.57421875" style="248" customWidth="1"/>
    <col min="8" max="16384" width="9.140625" style="243" customWidth="1"/>
  </cols>
  <sheetData>
    <row r="1" spans="1:7" ht="38.25" customHeight="1" thickBot="1">
      <c r="A1" s="922" t="s">
        <v>1111</v>
      </c>
      <c r="B1" s="923"/>
      <c r="C1" s="923"/>
      <c r="D1" s="923"/>
      <c r="E1" s="923"/>
      <c r="F1" s="923"/>
      <c r="G1" s="924"/>
    </row>
    <row r="2" spans="1:7" ht="33" customHeight="1" thickBot="1">
      <c r="A2" s="941" t="s">
        <v>1371</v>
      </c>
      <c r="B2" s="942"/>
      <c r="C2" s="942"/>
      <c r="D2" s="942"/>
      <c r="E2" s="942"/>
      <c r="F2" s="942"/>
      <c r="G2" s="943"/>
    </row>
    <row r="3" spans="1:7" ht="35.25" customHeight="1">
      <c r="A3" s="946" t="s">
        <v>678</v>
      </c>
      <c r="B3" s="947"/>
      <c r="C3" s="947"/>
      <c r="D3" s="950" t="s">
        <v>662</v>
      </c>
      <c r="E3" s="951"/>
      <c r="F3" s="952"/>
      <c r="G3" s="956" t="s">
        <v>639</v>
      </c>
    </row>
    <row r="4" spans="1:7" ht="42.75" customHeight="1" thickBot="1">
      <c r="A4" s="948"/>
      <c r="B4" s="949"/>
      <c r="C4" s="949"/>
      <c r="D4" s="953"/>
      <c r="E4" s="954"/>
      <c r="F4" s="955"/>
      <c r="G4" s="957"/>
    </row>
    <row r="5" spans="1:7" ht="19.5" customHeight="1" thickBot="1">
      <c r="A5" s="958" t="s">
        <v>640</v>
      </c>
      <c r="B5" s="959"/>
      <c r="C5" s="336" t="s">
        <v>641</v>
      </c>
      <c r="D5" s="336">
        <v>1</v>
      </c>
      <c r="E5" s="336">
        <v>2</v>
      </c>
      <c r="F5" s="337">
        <v>5</v>
      </c>
      <c r="G5" s="338">
        <v>6</v>
      </c>
    </row>
    <row r="6" spans="1:10" ht="30.75" customHeight="1">
      <c r="A6" s="960" t="s">
        <v>1049</v>
      </c>
      <c r="B6" s="961"/>
      <c r="C6" s="398" t="s">
        <v>592</v>
      </c>
      <c r="D6" s="399">
        <f>D7+D13</f>
        <v>207980</v>
      </c>
      <c r="E6" s="399">
        <f>E7+E13</f>
        <v>0</v>
      </c>
      <c r="F6" s="400">
        <f>F7+F13+F17+F18</f>
        <v>34995082.849999994</v>
      </c>
      <c r="G6" s="401">
        <f>G7+G13+G17+G18</f>
        <v>34289713.79</v>
      </c>
      <c r="H6" s="397"/>
      <c r="I6" s="362"/>
      <c r="J6" s="362"/>
    </row>
    <row r="7" spans="1:7" ht="15.75">
      <c r="A7" s="293" t="s">
        <v>642</v>
      </c>
      <c r="B7" s="285" t="s">
        <v>1050</v>
      </c>
      <c r="C7" s="254" t="s">
        <v>593</v>
      </c>
      <c r="D7" s="250">
        <f>SUM(D8:D10)</f>
        <v>193386</v>
      </c>
      <c r="E7" s="250">
        <f>SUM(E8:E10)</f>
        <v>0</v>
      </c>
      <c r="F7" s="51">
        <f>SUM(F8:F12)</f>
        <v>33014654.479999997</v>
      </c>
      <c r="G7" s="52">
        <f>SUM(G8:G12)</f>
        <v>32937966.59</v>
      </c>
    </row>
    <row r="8" spans="1:7" ht="18" customHeight="1">
      <c r="A8" s="925"/>
      <c r="B8" s="287" t="s">
        <v>873</v>
      </c>
      <c r="C8" s="251" t="s">
        <v>594</v>
      </c>
      <c r="D8" s="252">
        <v>169934</v>
      </c>
      <c r="E8" s="252"/>
      <c r="F8" s="208">
        <v>26319992.38</v>
      </c>
      <c r="G8" s="623">
        <v>26596102.88</v>
      </c>
    </row>
    <row r="9" spans="1:7" ht="15.75" customHeight="1">
      <c r="A9" s="925"/>
      <c r="B9" s="287" t="s">
        <v>691</v>
      </c>
      <c r="C9" s="251" t="s">
        <v>595</v>
      </c>
      <c r="D9" s="252"/>
      <c r="E9" s="252"/>
      <c r="F9" s="208">
        <v>577881.08</v>
      </c>
      <c r="G9" s="623">
        <v>501193.19</v>
      </c>
    </row>
    <row r="10" spans="1:7" ht="15.75">
      <c r="A10" s="920"/>
      <c r="B10" s="287" t="s">
        <v>874</v>
      </c>
      <c r="C10" s="251" t="s">
        <v>596</v>
      </c>
      <c r="D10" s="252">
        <v>23452</v>
      </c>
      <c r="E10" s="252"/>
      <c r="F10" s="208">
        <v>6116781.02</v>
      </c>
      <c r="G10" s="623">
        <v>5840670.52</v>
      </c>
    </row>
    <row r="11" spans="1:7" ht="18" customHeight="1">
      <c r="A11" s="289"/>
      <c r="B11" s="287" t="s">
        <v>679</v>
      </c>
      <c r="C11" s="251" t="s">
        <v>597</v>
      </c>
      <c r="D11" s="252"/>
      <c r="E11" s="252"/>
      <c r="F11" s="208">
        <v>0</v>
      </c>
      <c r="G11" s="623">
        <v>0</v>
      </c>
    </row>
    <row r="12" spans="1:7" ht="15.75">
      <c r="A12" s="289"/>
      <c r="B12" s="287" t="s">
        <v>680</v>
      </c>
      <c r="C12" s="251" t="s">
        <v>598</v>
      </c>
      <c r="D12" s="252"/>
      <c r="E12" s="252"/>
      <c r="F12" s="208">
        <v>0</v>
      </c>
      <c r="G12" s="623">
        <v>0</v>
      </c>
    </row>
    <row r="13" spans="1:7" ht="18" customHeight="1">
      <c r="A13" s="294" t="s">
        <v>648</v>
      </c>
      <c r="B13" s="295" t="s">
        <v>1051</v>
      </c>
      <c r="C13" s="254" t="s">
        <v>599</v>
      </c>
      <c r="D13" s="250">
        <f>SUM(D14:D16)</f>
        <v>14594</v>
      </c>
      <c r="E13" s="250">
        <f>SUM(E14:E16)</f>
        <v>0</v>
      </c>
      <c r="F13" s="51">
        <f>SUM(F14:F16)</f>
        <v>739702.6799999999</v>
      </c>
      <c r="G13" s="52">
        <f>SUM(G14:G16)</f>
        <v>496092.04000000004</v>
      </c>
    </row>
    <row r="14" spans="1:7" ht="14.25" customHeight="1">
      <c r="A14" s="921"/>
      <c r="B14" s="287" t="s">
        <v>692</v>
      </c>
      <c r="C14" s="251" t="s">
        <v>600</v>
      </c>
      <c r="D14" s="252">
        <v>3949</v>
      </c>
      <c r="E14" s="252"/>
      <c r="F14" s="208">
        <v>457171.71</v>
      </c>
      <c r="G14" s="623">
        <v>218448.54</v>
      </c>
    </row>
    <row r="15" spans="1:7" ht="15.75">
      <c r="A15" s="921"/>
      <c r="B15" s="287" t="s">
        <v>694</v>
      </c>
      <c r="C15" s="251" t="s">
        <v>601</v>
      </c>
      <c r="D15" s="252">
        <v>-5033</v>
      </c>
      <c r="E15" s="252"/>
      <c r="F15" s="208">
        <v>0</v>
      </c>
      <c r="G15" s="623">
        <v>0</v>
      </c>
    </row>
    <row r="16" spans="1:7" ht="15.75">
      <c r="A16" s="921"/>
      <c r="B16" s="287" t="s">
        <v>693</v>
      </c>
      <c r="C16" s="251" t="s">
        <v>602</v>
      </c>
      <c r="D16" s="253">
        <v>15678</v>
      </c>
      <c r="E16" s="253"/>
      <c r="F16" s="208">
        <v>282530.97</v>
      </c>
      <c r="G16" s="623">
        <v>277643.5</v>
      </c>
    </row>
    <row r="17" spans="1:7" ht="36" customHeight="1">
      <c r="A17" s="288" t="s">
        <v>659</v>
      </c>
      <c r="B17" s="296" t="s">
        <v>1052</v>
      </c>
      <c r="C17" s="254" t="s">
        <v>603</v>
      </c>
      <c r="D17" s="255"/>
      <c r="E17" s="255"/>
      <c r="F17" s="208">
        <v>615692.91</v>
      </c>
      <c r="G17" s="623">
        <v>258847.2</v>
      </c>
    </row>
    <row r="18" spans="1:7" ht="31.5">
      <c r="A18" s="288" t="s">
        <v>673</v>
      </c>
      <c r="B18" s="295" t="s">
        <v>1053</v>
      </c>
      <c r="C18" s="254" t="s">
        <v>604</v>
      </c>
      <c r="D18" s="256"/>
      <c r="E18" s="256"/>
      <c r="F18" s="208">
        <v>625032.78</v>
      </c>
      <c r="G18" s="624">
        <v>596807.96</v>
      </c>
    </row>
    <row r="19" spans="1:7" ht="15" customHeight="1">
      <c r="A19" s="944" t="s">
        <v>1054</v>
      </c>
      <c r="B19" s="945"/>
      <c r="C19" s="249" t="s">
        <v>605</v>
      </c>
      <c r="D19" s="253">
        <v>77905</v>
      </c>
      <c r="E19" s="253"/>
      <c r="F19" s="51">
        <f>F20+F24+F32+F42</f>
        <v>2262481.3</v>
      </c>
      <c r="G19" s="51">
        <f>G20+G24+G32+G42</f>
        <v>6043493.4799999995</v>
      </c>
    </row>
    <row r="20" spans="1:7" ht="15.75">
      <c r="A20" s="291" t="s">
        <v>642</v>
      </c>
      <c r="B20" s="297" t="s">
        <v>1055</v>
      </c>
      <c r="C20" s="254" t="s">
        <v>606</v>
      </c>
      <c r="D20" s="257"/>
      <c r="E20" s="257"/>
      <c r="F20" s="51">
        <f>SUM(F21:F23)</f>
        <v>447464.54</v>
      </c>
      <c r="G20" s="52">
        <f>SUM(G21:G23)</f>
        <v>487256.41</v>
      </c>
    </row>
    <row r="21" spans="1:7" ht="13.5" customHeight="1">
      <c r="A21" s="291"/>
      <c r="B21" s="290" t="s">
        <v>695</v>
      </c>
      <c r="C21" s="251" t="s">
        <v>607</v>
      </c>
      <c r="D21" s="252"/>
      <c r="E21" s="252"/>
      <c r="F21" s="208">
        <v>0</v>
      </c>
      <c r="G21" s="623">
        <v>0</v>
      </c>
    </row>
    <row r="22" spans="1:7" ht="15.75">
      <c r="A22" s="291"/>
      <c r="B22" s="290" t="s">
        <v>696</v>
      </c>
      <c r="C22" s="258" t="s">
        <v>608</v>
      </c>
      <c r="D22" s="252"/>
      <c r="E22" s="252"/>
      <c r="F22" s="208">
        <v>0</v>
      </c>
      <c r="G22" s="623">
        <v>0</v>
      </c>
    </row>
    <row r="23" spans="1:7" ht="15.75">
      <c r="A23" s="291"/>
      <c r="B23" s="290" t="s">
        <v>697</v>
      </c>
      <c r="C23" s="258" t="s">
        <v>609</v>
      </c>
      <c r="D23" s="252"/>
      <c r="E23" s="252"/>
      <c r="F23" s="208">
        <v>447464.54</v>
      </c>
      <c r="G23" s="623">
        <v>487256.41</v>
      </c>
    </row>
    <row r="24" spans="1:7" ht="14.25" customHeight="1">
      <c r="A24" s="291" t="s">
        <v>648</v>
      </c>
      <c r="B24" s="285" t="s">
        <v>1056</v>
      </c>
      <c r="C24" s="254" t="s">
        <v>610</v>
      </c>
      <c r="D24" s="259">
        <f>SUM(D25:D31)</f>
        <v>327</v>
      </c>
      <c r="E24" s="259">
        <f>SUM(E25:E31)</f>
        <v>0</v>
      </c>
      <c r="F24" s="51">
        <f>SUM(F25:F31)</f>
        <v>27453.39</v>
      </c>
      <c r="G24" s="52">
        <f>SUM(G25:G31)</f>
        <v>28319.52</v>
      </c>
    </row>
    <row r="25" spans="1:7" ht="15.75">
      <c r="A25" s="925"/>
      <c r="B25" s="290" t="s">
        <v>698</v>
      </c>
      <c r="C25" s="258" t="s">
        <v>611</v>
      </c>
      <c r="D25" s="252"/>
      <c r="E25" s="252"/>
      <c r="F25" s="208">
        <v>27453.39</v>
      </c>
      <c r="G25" s="623">
        <v>28319.52</v>
      </c>
    </row>
    <row r="26" spans="1:7" ht="15.75">
      <c r="A26" s="925"/>
      <c r="B26" s="290" t="s">
        <v>699</v>
      </c>
      <c r="C26" s="258" t="s">
        <v>612</v>
      </c>
      <c r="D26" s="252"/>
      <c r="E26" s="252"/>
      <c r="F26" s="208">
        <v>0</v>
      </c>
      <c r="G26" s="623">
        <v>0</v>
      </c>
    </row>
    <row r="27" spans="1:7" ht="15.75">
      <c r="A27" s="925"/>
      <c r="B27" s="287" t="s">
        <v>700</v>
      </c>
      <c r="C27" s="258" t="s">
        <v>613</v>
      </c>
      <c r="D27" s="252"/>
      <c r="E27" s="252"/>
      <c r="F27" s="208">
        <v>0</v>
      </c>
      <c r="G27" s="623">
        <v>0</v>
      </c>
    </row>
    <row r="28" spans="1:7" ht="15.75">
      <c r="A28" s="925"/>
      <c r="B28" s="287" t="s">
        <v>701</v>
      </c>
      <c r="C28" s="258" t="s">
        <v>614</v>
      </c>
      <c r="D28" s="252"/>
      <c r="E28" s="252"/>
      <c r="F28" s="208">
        <v>0</v>
      </c>
      <c r="G28" s="623">
        <v>0</v>
      </c>
    </row>
    <row r="29" spans="1:7" ht="15.75">
      <c r="A29" s="925"/>
      <c r="B29" s="287" t="s">
        <v>702</v>
      </c>
      <c r="C29" s="258" t="s">
        <v>615</v>
      </c>
      <c r="D29" s="252">
        <v>327</v>
      </c>
      <c r="E29" s="252"/>
      <c r="F29" s="208">
        <v>0</v>
      </c>
      <c r="G29" s="623">
        <v>0</v>
      </c>
    </row>
    <row r="30" spans="1:7" ht="15.75">
      <c r="A30" s="925"/>
      <c r="B30" s="287" t="s">
        <v>703</v>
      </c>
      <c r="C30" s="258" t="s">
        <v>616</v>
      </c>
      <c r="D30" s="252"/>
      <c r="E30" s="252"/>
      <c r="F30" s="208">
        <v>0</v>
      </c>
      <c r="G30" s="623">
        <v>0</v>
      </c>
    </row>
    <row r="31" spans="1:7" ht="15.75">
      <c r="A31" s="925"/>
      <c r="B31" s="287" t="s">
        <v>683</v>
      </c>
      <c r="C31" s="258" t="s">
        <v>617</v>
      </c>
      <c r="D31" s="252"/>
      <c r="E31" s="252"/>
      <c r="F31" s="208">
        <v>0</v>
      </c>
      <c r="G31" s="623">
        <v>0</v>
      </c>
    </row>
    <row r="32" spans="1:7" ht="15.75">
      <c r="A32" s="291" t="s">
        <v>659</v>
      </c>
      <c r="B32" s="285" t="s">
        <v>1057</v>
      </c>
      <c r="C32" s="254" t="s">
        <v>618</v>
      </c>
      <c r="D32" s="259">
        <f>SUM(D33:D41)</f>
        <v>306</v>
      </c>
      <c r="E32" s="259">
        <f>SUM(E33:E41)</f>
        <v>0</v>
      </c>
      <c r="F32" s="51">
        <f>SUM(F33:F41)</f>
        <v>1787563.3699999999</v>
      </c>
      <c r="G32" s="52">
        <f>SUM(G33:G41)</f>
        <v>5527917.55</v>
      </c>
    </row>
    <row r="33" spans="1:7" ht="15.75">
      <c r="A33" s="925"/>
      <c r="B33" s="287" t="s">
        <v>681</v>
      </c>
      <c r="C33" s="258" t="s">
        <v>619</v>
      </c>
      <c r="D33" s="252">
        <v>133</v>
      </c>
      <c r="E33" s="252"/>
      <c r="F33" s="208">
        <v>309801.83</v>
      </c>
      <c r="G33" s="623">
        <v>3311604.35</v>
      </c>
    </row>
    <row r="34" spans="1:7" ht="15.75">
      <c r="A34" s="925"/>
      <c r="B34" s="287" t="s">
        <v>704</v>
      </c>
      <c r="C34" s="258" t="s">
        <v>620</v>
      </c>
      <c r="D34" s="253">
        <v>25</v>
      </c>
      <c r="E34" s="253"/>
      <c r="F34" s="208">
        <v>826023.98</v>
      </c>
      <c r="G34" s="623">
        <v>854344.57</v>
      </c>
    </row>
    <row r="35" spans="1:7" ht="15.75">
      <c r="A35" s="925"/>
      <c r="B35" s="287" t="s">
        <v>705</v>
      </c>
      <c r="C35" s="258" t="s">
        <v>621</v>
      </c>
      <c r="D35" s="252"/>
      <c r="E35" s="252"/>
      <c r="F35" s="208">
        <v>494449.5</v>
      </c>
      <c r="G35" s="623">
        <v>466268.01</v>
      </c>
    </row>
    <row r="36" spans="1:7" ht="15.75">
      <c r="A36" s="925"/>
      <c r="B36" s="287" t="s">
        <v>706</v>
      </c>
      <c r="C36" s="258" t="s">
        <v>622</v>
      </c>
      <c r="D36" s="252"/>
      <c r="E36" s="252"/>
      <c r="F36" s="208">
        <v>119599.9</v>
      </c>
      <c r="G36" s="623">
        <v>885593.55</v>
      </c>
    </row>
    <row r="37" spans="1:7" ht="31.5">
      <c r="A37" s="925"/>
      <c r="B37" s="287" t="s">
        <v>707</v>
      </c>
      <c r="C37" s="258" t="s">
        <v>623</v>
      </c>
      <c r="D37" s="252"/>
      <c r="E37" s="252"/>
      <c r="F37" s="208">
        <v>0</v>
      </c>
      <c r="G37" s="623">
        <v>0</v>
      </c>
    </row>
    <row r="38" spans="1:7" ht="30" customHeight="1">
      <c r="A38" s="925"/>
      <c r="B38" s="287" t="s">
        <v>712</v>
      </c>
      <c r="C38" s="258" t="s">
        <v>624</v>
      </c>
      <c r="D38" s="252"/>
      <c r="E38" s="252"/>
      <c r="F38" s="208">
        <v>0</v>
      </c>
      <c r="G38" s="623">
        <v>0</v>
      </c>
    </row>
    <row r="39" spans="1:7" ht="15.75">
      <c r="A39" s="925"/>
      <c r="B39" s="287" t="s">
        <v>708</v>
      </c>
      <c r="C39" s="258" t="s">
        <v>625</v>
      </c>
      <c r="D39" s="252"/>
      <c r="E39" s="252"/>
      <c r="F39" s="208">
        <v>0</v>
      </c>
      <c r="G39" s="623">
        <v>0</v>
      </c>
    </row>
    <row r="40" spans="1:7" ht="15.75">
      <c r="A40" s="925"/>
      <c r="B40" s="287" t="s">
        <v>709</v>
      </c>
      <c r="C40" s="258" t="s">
        <v>626</v>
      </c>
      <c r="D40" s="252"/>
      <c r="E40" s="252"/>
      <c r="F40" s="208">
        <v>0</v>
      </c>
      <c r="G40" s="623">
        <v>0</v>
      </c>
    </row>
    <row r="41" spans="1:7" ht="15.75">
      <c r="A41" s="920"/>
      <c r="B41" s="287" t="s">
        <v>1058</v>
      </c>
      <c r="C41" s="258" t="s">
        <v>627</v>
      </c>
      <c r="D41" s="252">
        <v>148</v>
      </c>
      <c r="E41" s="252"/>
      <c r="F41" s="208">
        <v>37688.16</v>
      </c>
      <c r="G41" s="623">
        <v>10107.07</v>
      </c>
    </row>
    <row r="42" spans="1:7" ht="15" customHeight="1">
      <c r="A42" s="293" t="s">
        <v>673</v>
      </c>
      <c r="B42" s="285" t="s">
        <v>1059</v>
      </c>
      <c r="C42" s="254" t="s">
        <v>628</v>
      </c>
      <c r="D42" s="259">
        <f>SUM(D43:D45)</f>
        <v>0</v>
      </c>
      <c r="E42" s="259">
        <f>SUM(E43:E45)</f>
        <v>0</v>
      </c>
      <c r="F42" s="51">
        <f>SUM(F43:F45)</f>
        <v>0</v>
      </c>
      <c r="G42" s="52">
        <f>SUM(G43:G45)</f>
        <v>0</v>
      </c>
    </row>
    <row r="43" spans="1:7" ht="15.75">
      <c r="A43" s="925"/>
      <c r="B43" s="287" t="s">
        <v>710</v>
      </c>
      <c r="C43" s="258" t="s">
        <v>629</v>
      </c>
      <c r="D43" s="252"/>
      <c r="E43" s="252"/>
      <c r="F43" s="208">
        <v>0</v>
      </c>
      <c r="G43" s="623">
        <v>0</v>
      </c>
    </row>
    <row r="44" spans="1:7" ht="15.75">
      <c r="A44" s="925"/>
      <c r="B44" s="287" t="s">
        <v>682</v>
      </c>
      <c r="C44" s="258" t="s">
        <v>630</v>
      </c>
      <c r="D44" s="252"/>
      <c r="E44" s="252"/>
      <c r="F44" s="208">
        <v>0</v>
      </c>
      <c r="G44" s="623">
        <v>0</v>
      </c>
    </row>
    <row r="45" spans="1:7" ht="15.75">
      <c r="A45" s="920"/>
      <c r="B45" s="287" t="s">
        <v>1060</v>
      </c>
      <c r="C45" s="258" t="s">
        <v>631</v>
      </c>
      <c r="D45" s="252"/>
      <c r="E45" s="252"/>
      <c r="F45" s="208">
        <v>0</v>
      </c>
      <c r="G45" s="623">
        <v>0</v>
      </c>
    </row>
    <row r="46" spans="1:7" ht="14.25" customHeight="1">
      <c r="A46" s="937" t="s">
        <v>1061</v>
      </c>
      <c r="B46" s="938"/>
      <c r="C46" s="249" t="s">
        <v>632</v>
      </c>
      <c r="D46" s="260">
        <f>SUM(D47:D48)</f>
        <v>77272</v>
      </c>
      <c r="E46" s="260">
        <f>SUM(E47:E48)</f>
        <v>0</v>
      </c>
      <c r="F46" s="51">
        <f>SUM(F47:F48)</f>
        <v>18355509.330000002</v>
      </c>
      <c r="G46" s="52">
        <f>SUM(G47:G48)</f>
        <v>15273847.040000001</v>
      </c>
    </row>
    <row r="47" spans="1:7" ht="14.25" customHeight="1">
      <c r="A47" s="925"/>
      <c r="B47" s="287" t="s">
        <v>711</v>
      </c>
      <c r="C47" s="258" t="s">
        <v>633</v>
      </c>
      <c r="D47" s="252"/>
      <c r="E47" s="252"/>
      <c r="F47" s="208">
        <v>53868.73</v>
      </c>
      <c r="G47" s="623">
        <v>2015.31</v>
      </c>
    </row>
    <row r="48" spans="1:7" ht="15.75">
      <c r="A48" s="925"/>
      <c r="B48" s="287" t="s">
        <v>1062</v>
      </c>
      <c r="C48" s="258" t="s">
        <v>634</v>
      </c>
      <c r="D48" s="252">
        <v>77272</v>
      </c>
      <c r="E48" s="252"/>
      <c r="F48" s="208">
        <v>18301640.6</v>
      </c>
      <c r="G48" s="623">
        <v>15271831.73</v>
      </c>
    </row>
    <row r="49" spans="1:7" ht="17.25" customHeight="1">
      <c r="A49" s="939" t="s">
        <v>1063</v>
      </c>
      <c r="B49" s="940"/>
      <c r="C49" s="261" t="s">
        <v>635</v>
      </c>
      <c r="D49" s="262">
        <f>D6+D19</f>
        <v>285885</v>
      </c>
      <c r="E49" s="262">
        <f>E6+E19</f>
        <v>0</v>
      </c>
      <c r="F49" s="51">
        <f>F6+F19+F46</f>
        <v>55613073.47999999</v>
      </c>
      <c r="G49" s="52">
        <f>G6+G19+G46</f>
        <v>55607054.309999995</v>
      </c>
    </row>
    <row r="50" spans="1:7" ht="18" customHeight="1">
      <c r="A50" s="263"/>
      <c r="B50" s="263"/>
      <c r="C50" s="264"/>
      <c r="D50" s="263"/>
      <c r="E50" s="263"/>
      <c r="F50" s="265"/>
      <c r="G50" s="266"/>
    </row>
    <row r="51" spans="1:7" ht="18" customHeight="1">
      <c r="A51" s="263"/>
      <c r="B51" s="263"/>
      <c r="C51" s="264"/>
      <c r="D51" s="263"/>
      <c r="E51" s="263"/>
      <c r="F51" s="265"/>
      <c r="G51" s="11"/>
    </row>
    <row r="52" spans="1:7" ht="18" customHeight="1">
      <c r="A52" s="263"/>
      <c r="B52" s="263"/>
      <c r="C52" s="263"/>
      <c r="D52" s="263"/>
      <c r="E52" s="263"/>
      <c r="F52" s="265"/>
      <c r="G52" s="266"/>
    </row>
    <row r="53" spans="1:7" ht="18.75" customHeight="1">
      <c r="A53" s="701" t="s">
        <v>1356</v>
      </c>
      <c r="B53" s="701"/>
      <c r="C53" s="701"/>
      <c r="D53" s="701"/>
      <c r="E53" s="701"/>
      <c r="F53" s="701"/>
      <c r="G53" s="701"/>
    </row>
    <row r="54" spans="1:7" ht="18" customHeight="1">
      <c r="A54" s="701" t="s">
        <v>1363</v>
      </c>
      <c r="B54" s="701"/>
      <c r="C54" s="701"/>
      <c r="D54" s="701"/>
      <c r="E54" s="701"/>
      <c r="F54" s="701"/>
      <c r="G54" s="701"/>
    </row>
    <row r="55" spans="1:7" ht="15.75">
      <c r="A55" s="701" t="s">
        <v>1357</v>
      </c>
      <c r="B55" s="701"/>
      <c r="C55" s="701"/>
      <c r="D55" s="701"/>
      <c r="E55" s="701"/>
      <c r="F55" s="701"/>
      <c r="G55" s="701"/>
    </row>
  </sheetData>
  <sheetProtection/>
  <mergeCells count="20">
    <mergeCell ref="A33:A41"/>
    <mergeCell ref="A43:A45"/>
    <mergeCell ref="A3:B4"/>
    <mergeCell ref="C3:C4"/>
    <mergeCell ref="D3:F4"/>
    <mergeCell ref="G3:G4"/>
    <mergeCell ref="A5:B5"/>
    <mergeCell ref="A6:B6"/>
    <mergeCell ref="A2:G2"/>
    <mergeCell ref="A1:G1"/>
    <mergeCell ref="A8:A10"/>
    <mergeCell ref="A14:A16"/>
    <mergeCell ref="A19:B19"/>
    <mergeCell ref="A25:A31"/>
    <mergeCell ref="A53:G53"/>
    <mergeCell ref="A54:G54"/>
    <mergeCell ref="A55:G55"/>
    <mergeCell ref="A46:B46"/>
    <mergeCell ref="A47:A48"/>
    <mergeCell ref="A49:B49"/>
  </mergeCells>
  <printOptions horizontalCentered="1" verticalCentered="1"/>
  <pageMargins left="0.35433070866141736" right="0.31496062992125984" top="0.5118110236220472" bottom="0.35" header="0.5118110236220472" footer="0.35433070866141736"/>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60"/>
    <pageSetUpPr fitToPage="1"/>
  </sheetPr>
  <dimension ref="A1:C92"/>
  <sheetViews>
    <sheetView zoomScalePageLayoutView="0" workbookViewId="0" topLeftCell="A81">
      <selection activeCell="B86" sqref="B86"/>
    </sheetView>
  </sheetViews>
  <sheetFormatPr defaultColWidth="9.140625" defaultRowHeight="12.75"/>
  <cols>
    <col min="1" max="1" width="19.57421875" style="36" customWidth="1"/>
    <col min="2" max="2" width="110.7109375" style="11" customWidth="1"/>
  </cols>
  <sheetData>
    <row r="1" spans="1:2" ht="19.5" thickBot="1">
      <c r="A1" s="691" t="s">
        <v>1118</v>
      </c>
      <c r="B1" s="692"/>
    </row>
    <row r="2" spans="1:2" ht="15.75">
      <c r="A2" s="303" t="s">
        <v>260</v>
      </c>
      <c r="B2" s="303" t="s">
        <v>340</v>
      </c>
    </row>
    <row r="3" spans="1:2" ht="150.75" customHeight="1">
      <c r="A3" s="305" t="s">
        <v>261</v>
      </c>
      <c r="B3" s="304" t="s">
        <v>364</v>
      </c>
    </row>
    <row r="4" spans="1:2" ht="56.25" customHeight="1">
      <c r="A4" s="305" t="s">
        <v>262</v>
      </c>
      <c r="B4" s="305" t="s">
        <v>90</v>
      </c>
    </row>
    <row r="5" spans="1:2" ht="47.25">
      <c r="A5" s="305" t="s">
        <v>47</v>
      </c>
      <c r="B5" s="304" t="s">
        <v>1119</v>
      </c>
    </row>
    <row r="6" spans="1:2" ht="302.25" customHeight="1">
      <c r="A6" s="305" t="s">
        <v>48</v>
      </c>
      <c r="B6" s="305" t="s">
        <v>966</v>
      </c>
    </row>
    <row r="7" spans="1:2" ht="31.5">
      <c r="A7" s="305" t="s">
        <v>49</v>
      </c>
      <c r="B7" s="304" t="s">
        <v>358</v>
      </c>
    </row>
    <row r="8" spans="1:2" ht="47.25">
      <c r="A8" s="306" t="s">
        <v>259</v>
      </c>
      <c r="B8" s="306" t="s">
        <v>919</v>
      </c>
    </row>
    <row r="9" spans="1:2" ht="15.75">
      <c r="A9" s="307" t="s">
        <v>895</v>
      </c>
      <c r="B9" s="307" t="s">
        <v>1217</v>
      </c>
    </row>
    <row r="10" spans="1:2" ht="31.5">
      <c r="A10" s="312" t="s">
        <v>113</v>
      </c>
      <c r="B10" s="308" t="s">
        <v>896</v>
      </c>
    </row>
    <row r="11" spans="1:2" ht="63">
      <c r="A11" s="306" t="s">
        <v>253</v>
      </c>
      <c r="B11" s="306" t="s">
        <v>883</v>
      </c>
    </row>
    <row r="12" spans="1:2" ht="78.75">
      <c r="A12" s="309" t="s">
        <v>254</v>
      </c>
      <c r="B12" s="309" t="s">
        <v>1012</v>
      </c>
    </row>
    <row r="13" spans="1:2" ht="36" customHeight="1">
      <c r="A13" s="311" t="s">
        <v>255</v>
      </c>
      <c r="B13" s="421" t="s">
        <v>429</v>
      </c>
    </row>
    <row r="14" spans="1:3" ht="63">
      <c r="A14" s="307" t="s">
        <v>256</v>
      </c>
      <c r="B14" s="376" t="s">
        <v>985</v>
      </c>
      <c r="C14" s="148"/>
    </row>
    <row r="15" spans="1:2" ht="78.75">
      <c r="A15" s="307" t="s">
        <v>257</v>
      </c>
      <c r="B15" s="376" t="s">
        <v>1120</v>
      </c>
    </row>
    <row r="16" spans="1:2" ht="15.75">
      <c r="A16" s="307" t="s">
        <v>43</v>
      </c>
      <c r="B16" s="307" t="s">
        <v>884</v>
      </c>
    </row>
    <row r="17" spans="1:2" ht="47.25">
      <c r="A17" s="306" t="s">
        <v>34</v>
      </c>
      <c r="B17" s="306" t="s">
        <v>1121</v>
      </c>
    </row>
    <row r="18" spans="1:2" ht="72.75" customHeight="1">
      <c r="A18" s="306" t="s">
        <v>250</v>
      </c>
      <c r="B18" s="306" t="s">
        <v>1122</v>
      </c>
    </row>
    <row r="19" spans="1:2" ht="31.5">
      <c r="A19" s="306" t="s">
        <v>344</v>
      </c>
      <c r="B19" s="306" t="s">
        <v>291</v>
      </c>
    </row>
    <row r="20" spans="1:2" ht="15.75">
      <c r="A20" s="311" t="s">
        <v>923</v>
      </c>
      <c r="B20" s="311" t="s">
        <v>924</v>
      </c>
    </row>
    <row r="21" spans="1:2" ht="15.75">
      <c r="A21" s="311" t="s">
        <v>187</v>
      </c>
      <c r="B21" s="376" t="s">
        <v>1123</v>
      </c>
    </row>
    <row r="22" spans="1:2" ht="31.5">
      <c r="A22" s="311" t="s">
        <v>911</v>
      </c>
      <c r="B22" s="307" t="s">
        <v>992</v>
      </c>
    </row>
    <row r="23" spans="1:2" ht="51.75" customHeight="1">
      <c r="A23" s="306" t="s">
        <v>26</v>
      </c>
      <c r="B23" s="306" t="s">
        <v>1124</v>
      </c>
    </row>
    <row r="24" spans="1:2" ht="63">
      <c r="A24" s="306" t="s">
        <v>251</v>
      </c>
      <c r="B24" s="306" t="s">
        <v>1125</v>
      </c>
    </row>
    <row r="25" spans="1:2" ht="31.5">
      <c r="A25" s="306" t="s">
        <v>184</v>
      </c>
      <c r="B25" s="306" t="s">
        <v>714</v>
      </c>
    </row>
    <row r="26" spans="1:2" s="137" customFormat="1" ht="213" customHeight="1">
      <c r="A26" s="306" t="s">
        <v>395</v>
      </c>
      <c r="B26" s="306" t="s">
        <v>967</v>
      </c>
    </row>
    <row r="27" spans="1:2" ht="31.5">
      <c r="A27" s="311" t="s">
        <v>292</v>
      </c>
      <c r="B27" s="311" t="s">
        <v>968</v>
      </c>
    </row>
    <row r="28" spans="1:3" ht="78.75">
      <c r="A28" s="307" t="s">
        <v>293</v>
      </c>
      <c r="B28" s="307" t="s">
        <v>233</v>
      </c>
      <c r="C28" s="469"/>
    </row>
    <row r="29" spans="1:2" ht="31.5">
      <c r="A29" s="311" t="s">
        <v>294</v>
      </c>
      <c r="B29" s="311" t="s">
        <v>177</v>
      </c>
    </row>
    <row r="30" spans="1:2" ht="15.75">
      <c r="A30" s="311" t="s">
        <v>295</v>
      </c>
      <c r="B30" s="311" t="s">
        <v>178</v>
      </c>
    </row>
    <row r="31" spans="1:2" ht="15.75">
      <c r="A31" s="311" t="s">
        <v>296</v>
      </c>
      <c r="B31" s="311" t="s">
        <v>204</v>
      </c>
    </row>
    <row r="32" spans="1:2" ht="15.75">
      <c r="A32" s="311" t="s">
        <v>297</v>
      </c>
      <c r="B32" s="311" t="s">
        <v>872</v>
      </c>
    </row>
    <row r="33" spans="1:2" ht="78.75">
      <c r="A33" s="311" t="s">
        <v>360</v>
      </c>
      <c r="B33" s="311" t="s">
        <v>1126</v>
      </c>
    </row>
    <row r="34" spans="1:2" ht="36.75" customHeight="1">
      <c r="A34" s="311" t="s">
        <v>179</v>
      </c>
      <c r="B34" s="311" t="s">
        <v>1127</v>
      </c>
    </row>
    <row r="35" spans="1:2" ht="63" customHeight="1">
      <c r="A35" s="311" t="s">
        <v>180</v>
      </c>
      <c r="B35" s="311" t="s">
        <v>1128</v>
      </c>
    </row>
    <row r="36" spans="1:2" ht="63">
      <c r="A36" s="311" t="s">
        <v>181</v>
      </c>
      <c r="B36" s="311" t="s">
        <v>887</v>
      </c>
    </row>
    <row r="37" spans="1:2" ht="31.5">
      <c r="A37" s="311" t="s">
        <v>182</v>
      </c>
      <c r="B37" s="311" t="s">
        <v>885</v>
      </c>
    </row>
    <row r="38" spans="1:2" ht="20.25" customHeight="1">
      <c r="A38" s="307" t="s">
        <v>183</v>
      </c>
      <c r="B38" s="307" t="s">
        <v>86</v>
      </c>
    </row>
    <row r="39" spans="1:2" ht="53.25" customHeight="1">
      <c r="A39" s="306" t="s">
        <v>27</v>
      </c>
      <c r="B39" s="306" t="s">
        <v>1020</v>
      </c>
    </row>
    <row r="40" spans="1:2" ht="84.75" customHeight="1">
      <c r="A40" s="311" t="s">
        <v>1019</v>
      </c>
      <c r="B40" s="311" t="s">
        <v>1129</v>
      </c>
    </row>
    <row r="41" spans="1:2" ht="105" customHeight="1">
      <c r="A41" s="307" t="s">
        <v>897</v>
      </c>
      <c r="B41" s="310" t="s">
        <v>1130</v>
      </c>
    </row>
    <row r="42" spans="1:2" ht="48" customHeight="1">
      <c r="A42" s="311" t="s">
        <v>1021</v>
      </c>
      <c r="B42" s="311" t="s">
        <v>1022</v>
      </c>
    </row>
    <row r="43" spans="1:2" ht="25.5" customHeight="1">
      <c r="A43" s="310" t="s">
        <v>252</v>
      </c>
      <c r="B43" s="310" t="s">
        <v>1023</v>
      </c>
    </row>
    <row r="44" spans="1:2" ht="31.5">
      <c r="A44" s="571" t="s">
        <v>51</v>
      </c>
      <c r="B44" s="571" t="s">
        <v>1183</v>
      </c>
    </row>
    <row r="45" spans="1:2" ht="31.5">
      <c r="A45" s="571" t="s">
        <v>1029</v>
      </c>
      <c r="B45" s="571" t="s">
        <v>1184</v>
      </c>
    </row>
    <row r="46" spans="1:2" ht="31.5">
      <c r="A46" s="306" t="s">
        <v>298</v>
      </c>
      <c r="B46" s="306" t="s">
        <v>307</v>
      </c>
    </row>
    <row r="47" spans="1:2" ht="31.5">
      <c r="A47" s="307" t="s">
        <v>205</v>
      </c>
      <c r="B47" s="307" t="s">
        <v>886</v>
      </c>
    </row>
    <row r="48" spans="1:2" ht="63">
      <c r="A48" s="306" t="s">
        <v>28</v>
      </c>
      <c r="B48" s="306" t="s">
        <v>969</v>
      </c>
    </row>
    <row r="49" spans="1:2" ht="15.75">
      <c r="A49" s="311" t="s">
        <v>461</v>
      </c>
      <c r="B49" s="430" t="s">
        <v>984</v>
      </c>
    </row>
    <row r="50" spans="1:2" ht="31.5">
      <c r="A50" s="307" t="s">
        <v>88</v>
      </c>
      <c r="B50" s="307" t="s">
        <v>206</v>
      </c>
    </row>
    <row r="51" spans="1:2" ht="18" customHeight="1">
      <c r="A51" s="311" t="s">
        <v>907</v>
      </c>
      <c r="B51" s="311" t="s">
        <v>927</v>
      </c>
    </row>
    <row r="52" spans="1:2" ht="50.25" customHeight="1">
      <c r="A52" s="306" t="s">
        <v>343</v>
      </c>
      <c r="B52" s="306" t="s">
        <v>970</v>
      </c>
    </row>
    <row r="53" spans="1:2" s="137" customFormat="1" ht="31.5">
      <c r="A53" s="306" t="s">
        <v>230</v>
      </c>
      <c r="B53" s="306" t="s">
        <v>971</v>
      </c>
    </row>
    <row r="54" spans="1:2" s="137" customFormat="1" ht="15.75">
      <c r="A54" s="468" t="s">
        <v>424</v>
      </c>
      <c r="B54" s="468" t="s">
        <v>1131</v>
      </c>
    </row>
    <row r="55" spans="1:2" s="137" customFormat="1" ht="31.5">
      <c r="A55" s="376" t="s">
        <v>308</v>
      </c>
      <c r="B55" s="376" t="s">
        <v>207</v>
      </c>
    </row>
    <row r="56" spans="1:2" s="137" customFormat="1" ht="31.5">
      <c r="A56" s="430" t="s">
        <v>457</v>
      </c>
      <c r="B56" s="430" t="s">
        <v>928</v>
      </c>
    </row>
    <row r="57" spans="1:2" s="137" customFormat="1" ht="34.5">
      <c r="A57" s="430" t="s">
        <v>982</v>
      </c>
      <c r="B57" s="431" t="s">
        <v>890</v>
      </c>
    </row>
    <row r="58" spans="1:2" s="137" customFormat="1" ht="18.75">
      <c r="A58" s="430" t="s">
        <v>993</v>
      </c>
      <c r="B58" s="431" t="s">
        <v>891</v>
      </c>
    </row>
    <row r="59" spans="1:2" ht="47.25">
      <c r="A59" s="306" t="s">
        <v>29</v>
      </c>
      <c r="B59" s="306" t="s">
        <v>220</v>
      </c>
    </row>
    <row r="60" spans="1:2" ht="31.5">
      <c r="A60" s="307" t="s">
        <v>161</v>
      </c>
      <c r="B60" s="307" t="s">
        <v>162</v>
      </c>
    </row>
    <row r="61" spans="1:2" ht="47.25">
      <c r="A61" s="430" t="s">
        <v>941</v>
      </c>
      <c r="B61" s="430" t="s">
        <v>1132</v>
      </c>
    </row>
    <row r="62" spans="1:2" ht="47.25">
      <c r="A62" s="430" t="s">
        <v>942</v>
      </c>
      <c r="B62" s="430" t="s">
        <v>983</v>
      </c>
    </row>
    <row r="63" spans="1:2" ht="47.25">
      <c r="A63" s="376" t="s">
        <v>160</v>
      </c>
      <c r="B63" s="376" t="s">
        <v>1133</v>
      </c>
    </row>
    <row r="64" spans="1:2" ht="47.25">
      <c r="A64" s="430" t="s">
        <v>943</v>
      </c>
      <c r="B64" s="376" t="s">
        <v>965</v>
      </c>
    </row>
    <row r="65" spans="1:2" s="141" customFormat="1" ht="31.5">
      <c r="A65" s="306" t="s">
        <v>30</v>
      </c>
      <c r="B65" s="306" t="s">
        <v>1134</v>
      </c>
    </row>
    <row r="66" spans="1:2" s="137" customFormat="1" ht="31.5">
      <c r="A66" s="307" t="s">
        <v>231</v>
      </c>
      <c r="B66" s="307" t="s">
        <v>232</v>
      </c>
    </row>
    <row r="67" spans="1:2" ht="31.5">
      <c r="A67" s="307" t="s">
        <v>309</v>
      </c>
      <c r="B67" s="307" t="s">
        <v>1138</v>
      </c>
    </row>
    <row r="68" spans="1:2" ht="34.5" customHeight="1">
      <c r="A68" s="306" t="s">
        <v>397</v>
      </c>
      <c r="B68" s="306" t="s">
        <v>1135</v>
      </c>
    </row>
    <row r="69" spans="1:2" ht="34.5" customHeight="1">
      <c r="A69" s="476" t="s">
        <v>981</v>
      </c>
      <c r="B69" s="476" t="s">
        <v>1033</v>
      </c>
    </row>
    <row r="70" spans="1:2" ht="21" customHeight="1">
      <c r="A70" s="307" t="s">
        <v>398</v>
      </c>
      <c r="B70" s="307" t="s">
        <v>396</v>
      </c>
    </row>
    <row r="71" spans="1:2" ht="53.25" customHeight="1">
      <c r="A71" s="311" t="s">
        <v>44</v>
      </c>
      <c r="B71" s="311" t="s">
        <v>245</v>
      </c>
    </row>
    <row r="72" spans="1:2" ht="36" customHeight="1">
      <c r="A72" s="307" t="s">
        <v>85</v>
      </c>
      <c r="B72" s="307" t="s">
        <v>1136</v>
      </c>
    </row>
    <row r="73" spans="1:2" ht="31.5">
      <c r="A73" s="403" t="s">
        <v>892</v>
      </c>
      <c r="B73" s="430" t="s">
        <v>972</v>
      </c>
    </row>
    <row r="74" spans="1:2" ht="84.75" customHeight="1">
      <c r="A74" s="306" t="s">
        <v>185</v>
      </c>
      <c r="B74" s="306" t="s">
        <v>1137</v>
      </c>
    </row>
    <row r="75" spans="1:2" ht="18" customHeight="1">
      <c r="A75" s="306" t="s">
        <v>92</v>
      </c>
      <c r="B75" s="306" t="s">
        <v>912</v>
      </c>
    </row>
    <row r="76" spans="1:2" ht="19.5" customHeight="1">
      <c r="A76" s="311" t="s">
        <v>361</v>
      </c>
      <c r="B76" s="311" t="s">
        <v>50</v>
      </c>
    </row>
    <row r="77" spans="1:2" ht="21" customHeight="1">
      <c r="A77" s="311" t="s">
        <v>91</v>
      </c>
      <c r="B77" s="311" t="s">
        <v>362</v>
      </c>
    </row>
    <row r="78" spans="1:2" ht="31.5" customHeight="1">
      <c r="A78" s="311" t="s">
        <v>363</v>
      </c>
      <c r="B78" s="311" t="s">
        <v>379</v>
      </c>
    </row>
    <row r="79" spans="1:2" ht="35.25" customHeight="1">
      <c r="A79" s="311" t="s">
        <v>63</v>
      </c>
      <c r="B79" s="311" t="s">
        <v>64</v>
      </c>
    </row>
    <row r="80" spans="1:2" ht="35.25" customHeight="1">
      <c r="A80" s="311" t="s">
        <v>65</v>
      </c>
      <c r="B80" s="311" t="s">
        <v>66</v>
      </c>
    </row>
    <row r="81" spans="1:2" ht="47.25">
      <c r="A81" s="307" t="s">
        <v>67</v>
      </c>
      <c r="B81" s="307" t="s">
        <v>323</v>
      </c>
    </row>
    <row r="82" spans="1:2" ht="31.5">
      <c r="A82" s="307" t="s">
        <v>58</v>
      </c>
      <c r="B82" s="307" t="s">
        <v>1139</v>
      </c>
    </row>
    <row r="83" spans="1:2" ht="61.5" customHeight="1">
      <c r="A83" s="306" t="s">
        <v>188</v>
      </c>
      <c r="B83" s="306" t="s">
        <v>1140</v>
      </c>
    </row>
    <row r="84" spans="1:2" s="121" customFormat="1" ht="47.25">
      <c r="A84" s="311" t="s">
        <v>1243</v>
      </c>
      <c r="B84" s="311" t="s">
        <v>1141</v>
      </c>
    </row>
    <row r="85" spans="1:2" ht="141.75">
      <c r="A85" s="306" t="s">
        <v>399</v>
      </c>
      <c r="B85" s="306" t="s">
        <v>1142</v>
      </c>
    </row>
    <row r="86" spans="1:2" ht="37.5" customHeight="1">
      <c r="A86" s="306" t="s">
        <v>299</v>
      </c>
      <c r="B86" s="306" t="s">
        <v>1218</v>
      </c>
    </row>
    <row r="87" spans="1:2" ht="31.5">
      <c r="A87" s="306" t="s">
        <v>45</v>
      </c>
      <c r="B87" s="306" t="s">
        <v>1143</v>
      </c>
    </row>
    <row r="88" spans="1:2" ht="66.75" customHeight="1">
      <c r="A88" s="306" t="s">
        <v>330</v>
      </c>
      <c r="B88" s="476" t="s">
        <v>1001</v>
      </c>
    </row>
    <row r="89" spans="1:2" ht="31.5">
      <c r="A89" s="306" t="s">
        <v>684</v>
      </c>
      <c r="B89" s="306" t="s">
        <v>930</v>
      </c>
    </row>
    <row r="90" spans="1:2" ht="31.5">
      <c r="A90" s="306" t="s">
        <v>685</v>
      </c>
      <c r="B90" s="306" t="s">
        <v>964</v>
      </c>
    </row>
    <row r="91" spans="1:2" ht="31.5">
      <c r="A91" s="306" t="s">
        <v>686</v>
      </c>
      <c r="B91" s="306" t="s">
        <v>931</v>
      </c>
    </row>
    <row r="92" spans="1:2" ht="31.5">
      <c r="A92" s="306" t="s">
        <v>687</v>
      </c>
      <c r="B92" s="306" t="s">
        <v>929</v>
      </c>
    </row>
  </sheetData>
  <sheetProtection/>
  <mergeCells count="1">
    <mergeCell ref="A1:B1"/>
  </mergeCells>
  <printOptions/>
  <pageMargins left="0.5511811023622047" right="0.2362204724409449" top="0.5118110236220472" bottom="0.5118110236220472" header="0.31496062992125984" footer="0.2362204724409449"/>
  <pageSetup fitToHeight="5" fitToWidth="1" horizontalDpi="600" verticalDpi="600" orientation="portrait" paperSize="9" scale="65" r:id="rId1"/>
  <headerFooter alignWithMargins="0">
    <oddFooter>&amp;C&amp;P z &amp;N</oddFooter>
  </headerFooter>
</worksheet>
</file>

<file path=xl/worksheets/sheet30.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F1"/>
    </sheetView>
  </sheetViews>
  <sheetFormatPr defaultColWidth="9.140625" defaultRowHeight="12.75"/>
  <cols>
    <col min="1" max="1" width="60.8515625" style="0" customWidth="1"/>
    <col min="2" max="2" width="8.8515625" style="0" customWidth="1"/>
    <col min="3" max="3" width="13.140625" style="0" customWidth="1"/>
    <col min="4" max="4" width="14.7109375" style="0" customWidth="1"/>
    <col min="5" max="5" width="14.28125" style="0" customWidth="1"/>
    <col min="6" max="6" width="13.7109375" style="0" customWidth="1"/>
  </cols>
  <sheetData>
    <row r="1" spans="1:6" ht="45.75" customHeight="1">
      <c r="A1" s="822" t="s">
        <v>590</v>
      </c>
      <c r="B1" s="823"/>
      <c r="C1" s="823"/>
      <c r="D1" s="823"/>
      <c r="E1" s="823"/>
      <c r="F1" s="963"/>
    </row>
    <row r="2" spans="1:6" ht="19.5" customHeight="1">
      <c r="A2" s="962" t="s">
        <v>455</v>
      </c>
      <c r="B2" s="962"/>
      <c r="C2" s="962"/>
      <c r="D2" s="962"/>
      <c r="E2" s="962"/>
      <c r="F2" s="962"/>
    </row>
    <row r="3" spans="1:6" ht="42" customHeight="1">
      <c r="A3" s="230" t="s">
        <v>466</v>
      </c>
      <c r="B3" s="231" t="s">
        <v>467</v>
      </c>
      <c r="C3" s="238" t="s">
        <v>636</v>
      </c>
      <c r="D3" s="231" t="s">
        <v>586</v>
      </c>
      <c r="E3" s="231" t="s">
        <v>587</v>
      </c>
      <c r="F3" s="231" t="s">
        <v>588</v>
      </c>
    </row>
    <row r="4" spans="1:6" ht="15.75">
      <c r="A4" s="232" t="s">
        <v>468</v>
      </c>
      <c r="B4" s="232" t="s">
        <v>469</v>
      </c>
      <c r="C4" s="233"/>
      <c r="D4" s="233"/>
      <c r="E4" s="233"/>
      <c r="F4" s="233"/>
    </row>
    <row r="5" spans="1:6" ht="15.75">
      <c r="A5" s="237" t="s">
        <v>470</v>
      </c>
      <c r="B5" s="232" t="s">
        <v>471</v>
      </c>
      <c r="C5" s="233"/>
      <c r="D5" s="233"/>
      <c r="E5" s="233"/>
      <c r="F5" s="233"/>
    </row>
    <row r="6" spans="1:6" ht="15.75">
      <c r="A6" s="232" t="s">
        <v>472</v>
      </c>
      <c r="B6" s="232" t="s">
        <v>473</v>
      </c>
      <c r="C6" s="233"/>
      <c r="D6" s="233"/>
      <c r="E6" s="233"/>
      <c r="F6" s="233"/>
    </row>
    <row r="7" spans="1:6" ht="15.75">
      <c r="A7" s="232" t="s">
        <v>474</v>
      </c>
      <c r="B7" s="232" t="s">
        <v>475</v>
      </c>
      <c r="C7" s="233"/>
      <c r="D7" s="233"/>
      <c r="E7" s="233"/>
      <c r="F7" s="233"/>
    </row>
    <row r="8" spans="1:6" ht="15.75">
      <c r="A8" s="236" t="s">
        <v>591</v>
      </c>
      <c r="B8" s="232" t="s">
        <v>476</v>
      </c>
      <c r="C8" s="233"/>
      <c r="D8" s="233"/>
      <c r="E8" s="233"/>
      <c r="F8" s="233"/>
    </row>
    <row r="9" spans="1:6" ht="15.75">
      <c r="A9" s="232" t="s">
        <v>477</v>
      </c>
      <c r="B9" s="232" t="s">
        <v>478</v>
      </c>
      <c r="C9" s="233"/>
      <c r="D9" s="233"/>
      <c r="E9" s="233"/>
      <c r="F9" s="233"/>
    </row>
    <row r="10" spans="1:6" ht="15.75">
      <c r="A10" s="232" t="s">
        <v>479</v>
      </c>
      <c r="B10" s="232" t="s">
        <v>480</v>
      </c>
      <c r="C10" s="233"/>
      <c r="D10" s="233"/>
      <c r="E10" s="233"/>
      <c r="F10" s="233"/>
    </row>
    <row r="11" spans="1:6" ht="15.75">
      <c r="A11" s="232" t="s">
        <v>481</v>
      </c>
      <c r="B11" s="232" t="s">
        <v>482</v>
      </c>
      <c r="C11" s="233"/>
      <c r="D11" s="233"/>
      <c r="E11" s="233"/>
      <c r="F11" s="233"/>
    </row>
    <row r="12" spans="1:6" ht="15.75">
      <c r="A12" s="237" t="s">
        <v>483</v>
      </c>
      <c r="B12" s="232" t="s">
        <v>484</v>
      </c>
      <c r="C12" s="233"/>
      <c r="D12" s="233"/>
      <c r="E12" s="233"/>
      <c r="F12" s="233"/>
    </row>
    <row r="13" spans="1:6" ht="15.75">
      <c r="A13" s="232" t="s">
        <v>485</v>
      </c>
      <c r="B13" s="232" t="s">
        <v>486</v>
      </c>
      <c r="C13" s="233"/>
      <c r="D13" s="233"/>
      <c r="E13" s="233"/>
      <c r="F13" s="233"/>
    </row>
    <row r="14" spans="1:6" ht="15.75">
      <c r="A14" s="232" t="s">
        <v>487</v>
      </c>
      <c r="B14" s="232" t="s">
        <v>488</v>
      </c>
      <c r="C14" s="233"/>
      <c r="D14" s="233"/>
      <c r="E14" s="233"/>
      <c r="F14" s="233"/>
    </row>
    <row r="15" spans="1:6" ht="15.75">
      <c r="A15" s="232" t="s">
        <v>489</v>
      </c>
      <c r="B15" s="232" t="s">
        <v>490</v>
      </c>
      <c r="C15" s="233"/>
      <c r="D15" s="233"/>
      <c r="E15" s="233"/>
      <c r="F15" s="233"/>
    </row>
    <row r="16" spans="1:6" ht="15.75">
      <c r="A16" s="232" t="s">
        <v>491</v>
      </c>
      <c r="B16" s="232" t="s">
        <v>492</v>
      </c>
      <c r="C16" s="233"/>
      <c r="D16" s="233"/>
      <c r="E16" s="233"/>
      <c r="F16" s="233"/>
    </row>
    <row r="17" spans="1:6" ht="15.75">
      <c r="A17" s="232" t="s">
        <v>493</v>
      </c>
      <c r="B17" s="232" t="s">
        <v>494</v>
      </c>
      <c r="C17" s="233"/>
      <c r="D17" s="233"/>
      <c r="E17" s="233"/>
      <c r="F17" s="233"/>
    </row>
    <row r="18" spans="1:6" ht="15.75">
      <c r="A18" s="232" t="s">
        <v>495</v>
      </c>
      <c r="B18" s="232" t="s">
        <v>496</v>
      </c>
      <c r="C18" s="233"/>
      <c r="D18" s="233"/>
      <c r="E18" s="233"/>
      <c r="F18" s="233"/>
    </row>
    <row r="19" spans="1:6" ht="15.75">
      <c r="A19" s="232" t="s">
        <v>497</v>
      </c>
      <c r="B19" s="232" t="s">
        <v>498</v>
      </c>
      <c r="C19" s="233"/>
      <c r="D19" s="233"/>
      <c r="E19" s="233"/>
      <c r="F19" s="233"/>
    </row>
    <row r="20" spans="1:6" ht="15.75">
      <c r="A20" s="232" t="s">
        <v>499</v>
      </c>
      <c r="B20" s="232" t="s">
        <v>500</v>
      </c>
      <c r="C20" s="233"/>
      <c r="D20" s="233"/>
      <c r="E20" s="233"/>
      <c r="F20" s="233"/>
    </row>
    <row r="21" spans="1:6" ht="15.75">
      <c r="A21" s="232" t="s">
        <v>501</v>
      </c>
      <c r="B21" s="232" t="s">
        <v>502</v>
      </c>
      <c r="C21" s="233"/>
      <c r="D21" s="233"/>
      <c r="E21" s="233"/>
      <c r="F21" s="233"/>
    </row>
    <row r="22" spans="1:6" ht="15.75">
      <c r="A22" s="232" t="s">
        <v>503</v>
      </c>
      <c r="B22" s="232" t="s">
        <v>504</v>
      </c>
      <c r="C22" s="233"/>
      <c r="D22" s="233"/>
      <c r="E22" s="233"/>
      <c r="F22" s="233"/>
    </row>
    <row r="23" spans="1:6" ht="15.75">
      <c r="A23" s="232" t="s">
        <v>505</v>
      </c>
      <c r="B23" s="232" t="s">
        <v>506</v>
      </c>
      <c r="C23" s="233"/>
      <c r="D23" s="233"/>
      <c r="E23" s="233"/>
      <c r="F23" s="233"/>
    </row>
    <row r="24" spans="1:6" ht="15.75">
      <c r="A24" s="237" t="s">
        <v>507</v>
      </c>
      <c r="B24" s="232" t="s">
        <v>508</v>
      </c>
      <c r="C24" s="233"/>
      <c r="D24" s="233"/>
      <c r="E24" s="233"/>
      <c r="F24" s="233"/>
    </row>
    <row r="25" spans="1:6" ht="15.75">
      <c r="A25" s="232" t="s">
        <v>509</v>
      </c>
      <c r="B25" s="232" t="s">
        <v>510</v>
      </c>
      <c r="C25" s="233"/>
      <c r="D25" s="233"/>
      <c r="E25" s="233"/>
      <c r="F25" s="233"/>
    </row>
    <row r="26" spans="1:6" ht="15.75">
      <c r="A26" s="232" t="s">
        <v>511</v>
      </c>
      <c r="B26" s="232" t="s">
        <v>512</v>
      </c>
      <c r="C26" s="233"/>
      <c r="D26" s="233"/>
      <c r="E26" s="233"/>
      <c r="F26" s="233"/>
    </row>
    <row r="27" spans="1:6" ht="15.75">
      <c r="A27" s="232" t="s">
        <v>513</v>
      </c>
      <c r="B27" s="232" t="s">
        <v>514</v>
      </c>
      <c r="C27" s="233"/>
      <c r="D27" s="233"/>
      <c r="E27" s="233"/>
      <c r="F27" s="233"/>
    </row>
    <row r="28" spans="1:6" ht="15.75">
      <c r="A28" s="232" t="s">
        <v>515</v>
      </c>
      <c r="B28" s="232" t="s">
        <v>516</v>
      </c>
      <c r="C28" s="233"/>
      <c r="D28" s="233"/>
      <c r="E28" s="233"/>
      <c r="F28" s="233"/>
    </row>
    <row r="29" spans="1:6" ht="15.75">
      <c r="A29" s="232" t="s">
        <v>517</v>
      </c>
      <c r="B29" s="232" t="s">
        <v>518</v>
      </c>
      <c r="C29" s="233"/>
      <c r="D29" s="233"/>
      <c r="E29" s="233"/>
      <c r="F29" s="233"/>
    </row>
    <row r="30" spans="1:6" ht="15.75">
      <c r="A30" s="232" t="s">
        <v>519</v>
      </c>
      <c r="B30" s="232" t="s">
        <v>520</v>
      </c>
      <c r="C30" s="233"/>
      <c r="D30" s="233"/>
      <c r="E30" s="233"/>
      <c r="F30" s="233"/>
    </row>
    <row r="31" spans="1:6" ht="15.75">
      <c r="A31" s="232" t="s">
        <v>521</v>
      </c>
      <c r="B31" s="232" t="s">
        <v>522</v>
      </c>
      <c r="C31" s="233"/>
      <c r="D31" s="233"/>
      <c r="E31" s="233"/>
      <c r="F31" s="233"/>
    </row>
    <row r="32" spans="1:6" ht="15.75">
      <c r="A32" s="232" t="s">
        <v>523</v>
      </c>
      <c r="B32" s="232" t="s">
        <v>524</v>
      </c>
      <c r="C32" s="233"/>
      <c r="D32" s="233"/>
      <c r="E32" s="233"/>
      <c r="F32" s="233"/>
    </row>
    <row r="33" spans="1:6" ht="15.75">
      <c r="A33" s="237" t="s">
        <v>525</v>
      </c>
      <c r="B33" s="232" t="s">
        <v>526</v>
      </c>
      <c r="C33" s="233"/>
      <c r="D33" s="233"/>
      <c r="E33" s="233"/>
      <c r="F33" s="233"/>
    </row>
    <row r="34" spans="1:6" ht="15.75">
      <c r="A34" s="232" t="s">
        <v>527</v>
      </c>
      <c r="B34" s="232" t="s">
        <v>528</v>
      </c>
      <c r="C34" s="233"/>
      <c r="D34" s="233"/>
      <c r="E34" s="233"/>
      <c r="F34" s="233"/>
    </row>
    <row r="35" spans="1:6" ht="15.75">
      <c r="A35" s="232" t="s">
        <v>529</v>
      </c>
      <c r="B35" s="232" t="s">
        <v>530</v>
      </c>
      <c r="C35" s="233"/>
      <c r="D35" s="233"/>
      <c r="E35" s="233"/>
      <c r="F35" s="233"/>
    </row>
    <row r="36" spans="1:6" ht="15.75">
      <c r="A36" s="232" t="s">
        <v>531</v>
      </c>
      <c r="B36" s="232" t="s">
        <v>532</v>
      </c>
      <c r="C36" s="233"/>
      <c r="D36" s="233"/>
      <c r="E36" s="233"/>
      <c r="F36" s="233"/>
    </row>
    <row r="37" spans="1:6" ht="15.75">
      <c r="A37" s="232" t="s">
        <v>533</v>
      </c>
      <c r="B37" s="232" t="s">
        <v>534</v>
      </c>
      <c r="C37" s="233"/>
      <c r="D37" s="233"/>
      <c r="E37" s="233"/>
      <c r="F37" s="233"/>
    </row>
    <row r="38" spans="1:6" ht="15.75">
      <c r="A38" s="232" t="s">
        <v>535</v>
      </c>
      <c r="B38" s="232" t="s">
        <v>536</v>
      </c>
      <c r="C38" s="233"/>
      <c r="D38" s="233"/>
      <c r="E38" s="233"/>
      <c r="F38" s="233"/>
    </row>
    <row r="39" spans="1:6" ht="15.75">
      <c r="A39" s="232" t="s">
        <v>537</v>
      </c>
      <c r="B39" s="232" t="s">
        <v>538</v>
      </c>
      <c r="C39" s="233"/>
      <c r="D39" s="233"/>
      <c r="E39" s="233"/>
      <c r="F39" s="233"/>
    </row>
    <row r="40" spans="1:6" ht="15.75">
      <c r="A40" s="237" t="s">
        <v>539</v>
      </c>
      <c r="B40" s="232" t="s">
        <v>540</v>
      </c>
      <c r="C40" s="233"/>
      <c r="D40" s="233"/>
      <c r="E40" s="233"/>
      <c r="F40" s="233"/>
    </row>
    <row r="41" spans="1:6" ht="15.75">
      <c r="A41" s="232" t="s">
        <v>541</v>
      </c>
      <c r="B41" s="232" t="s">
        <v>542</v>
      </c>
      <c r="C41" s="233"/>
      <c r="D41" s="233"/>
      <c r="E41" s="233"/>
      <c r="F41" s="233"/>
    </row>
    <row r="42" spans="1:6" ht="15.75">
      <c r="A42" s="232" t="s">
        <v>543</v>
      </c>
      <c r="B42" s="232" t="s">
        <v>544</v>
      </c>
      <c r="C42" s="233"/>
      <c r="D42" s="233"/>
      <c r="E42" s="233"/>
      <c r="F42" s="233"/>
    </row>
    <row r="43" spans="1:6" ht="15.75">
      <c r="A43" s="232" t="s">
        <v>545</v>
      </c>
      <c r="B43" s="232" t="s">
        <v>546</v>
      </c>
      <c r="C43" s="233"/>
      <c r="D43" s="233"/>
      <c r="E43" s="233"/>
      <c r="F43" s="233"/>
    </row>
    <row r="44" spans="1:6" ht="15.75">
      <c r="A44" s="232" t="s">
        <v>547</v>
      </c>
      <c r="B44" s="232" t="s">
        <v>548</v>
      </c>
      <c r="C44" s="233"/>
      <c r="D44" s="233"/>
      <c r="E44" s="233"/>
      <c r="F44" s="233"/>
    </row>
    <row r="45" spans="1:6" ht="15.75">
      <c r="A45" s="237" t="s">
        <v>549</v>
      </c>
      <c r="B45" s="232" t="s">
        <v>550</v>
      </c>
      <c r="C45" s="233"/>
      <c r="D45" s="233"/>
      <c r="E45" s="233"/>
      <c r="F45" s="233"/>
    </row>
    <row r="46" spans="1:6" ht="15.75">
      <c r="A46" s="232" t="s">
        <v>551</v>
      </c>
      <c r="B46" s="232" t="s">
        <v>552</v>
      </c>
      <c r="C46" s="233"/>
      <c r="D46" s="233"/>
      <c r="E46" s="233"/>
      <c r="F46" s="233"/>
    </row>
    <row r="47" spans="1:6" ht="15.75">
      <c r="A47" s="232" t="s">
        <v>543</v>
      </c>
      <c r="B47" s="232" t="s">
        <v>553</v>
      </c>
      <c r="C47" s="233"/>
      <c r="D47" s="233"/>
      <c r="E47" s="233"/>
      <c r="F47" s="233"/>
    </row>
    <row r="48" spans="1:6" ht="15.75">
      <c r="A48" s="232" t="s">
        <v>554</v>
      </c>
      <c r="B48" s="232" t="s">
        <v>555</v>
      </c>
      <c r="C48" s="233"/>
      <c r="D48" s="233"/>
      <c r="E48" s="233"/>
      <c r="F48" s="233"/>
    </row>
    <row r="49" spans="1:6" ht="15.75">
      <c r="A49" s="232" t="s">
        <v>556</v>
      </c>
      <c r="B49" s="232" t="s">
        <v>557</v>
      </c>
      <c r="C49" s="233"/>
      <c r="D49" s="233"/>
      <c r="E49" s="233"/>
      <c r="F49" s="233"/>
    </row>
    <row r="50" spans="1:6" ht="15.75">
      <c r="A50" s="232" t="s">
        <v>558</v>
      </c>
      <c r="B50" s="232" t="s">
        <v>559</v>
      </c>
      <c r="C50" s="233"/>
      <c r="D50" s="233"/>
      <c r="E50" s="233"/>
      <c r="F50" s="233"/>
    </row>
    <row r="51" spans="1:6" ht="15.75">
      <c r="A51" s="232" t="s">
        <v>545</v>
      </c>
      <c r="B51" s="232" t="s">
        <v>560</v>
      </c>
      <c r="C51" s="233"/>
      <c r="D51" s="233"/>
      <c r="E51" s="233"/>
      <c r="F51" s="233"/>
    </row>
    <row r="52" spans="1:6" ht="15.75">
      <c r="A52" s="232" t="s">
        <v>561</v>
      </c>
      <c r="B52" s="232" t="s">
        <v>562</v>
      </c>
      <c r="C52" s="233"/>
      <c r="D52" s="233"/>
      <c r="E52" s="233"/>
      <c r="F52" s="233"/>
    </row>
    <row r="53" spans="1:6" ht="15.75">
      <c r="A53" s="232" t="s">
        <v>547</v>
      </c>
      <c r="B53" s="232" t="s">
        <v>563</v>
      </c>
      <c r="C53" s="233"/>
      <c r="D53" s="233"/>
      <c r="E53" s="233"/>
      <c r="F53" s="233"/>
    </row>
    <row r="54" spans="1:6" ht="15.75">
      <c r="A54" s="237" t="s">
        <v>564</v>
      </c>
      <c r="B54" s="232" t="s">
        <v>565</v>
      </c>
      <c r="C54" s="233"/>
      <c r="D54" s="233"/>
      <c r="E54" s="233"/>
      <c r="F54" s="233"/>
    </row>
    <row r="55" spans="1:6" ht="15.75">
      <c r="A55" s="232" t="s">
        <v>566</v>
      </c>
      <c r="B55" s="232" t="s">
        <v>567</v>
      </c>
      <c r="C55" s="233"/>
      <c r="D55" s="233"/>
      <c r="E55" s="233"/>
      <c r="F55" s="233"/>
    </row>
    <row r="56" spans="1:6" ht="15.75">
      <c r="A56" s="232" t="s">
        <v>568</v>
      </c>
      <c r="B56" s="232" t="s">
        <v>569</v>
      </c>
      <c r="C56" s="233"/>
      <c r="D56" s="233"/>
      <c r="E56" s="233"/>
      <c r="F56" s="233"/>
    </row>
    <row r="57" spans="1:6" ht="15.75">
      <c r="A57" s="232" t="s">
        <v>570</v>
      </c>
      <c r="B57" s="232" t="s">
        <v>571</v>
      </c>
      <c r="C57" s="233"/>
      <c r="D57" s="233"/>
      <c r="E57" s="233"/>
      <c r="F57" s="233"/>
    </row>
    <row r="58" spans="1:6" ht="15.75">
      <c r="A58" s="232" t="s">
        <v>572</v>
      </c>
      <c r="B58" s="232" t="s">
        <v>573</v>
      </c>
      <c r="C58" s="233"/>
      <c r="D58" s="233"/>
      <c r="E58" s="233"/>
      <c r="F58" s="233"/>
    </row>
    <row r="59" spans="1:6" ht="15.75">
      <c r="A59" s="232" t="s">
        <v>574</v>
      </c>
      <c r="B59" s="232" t="s">
        <v>575</v>
      </c>
      <c r="C59" s="233"/>
      <c r="D59" s="233"/>
      <c r="E59" s="233"/>
      <c r="F59" s="233"/>
    </row>
    <row r="60" spans="1:6" ht="15.75">
      <c r="A60" s="232" t="s">
        <v>576</v>
      </c>
      <c r="B60" s="232" t="s">
        <v>577</v>
      </c>
      <c r="C60" s="233"/>
      <c r="D60" s="233"/>
      <c r="E60" s="233"/>
      <c r="F60" s="233"/>
    </row>
    <row r="61" spans="1:6" ht="15.75">
      <c r="A61" s="237" t="s">
        <v>578</v>
      </c>
      <c r="B61" s="232" t="s">
        <v>579</v>
      </c>
      <c r="C61" s="233"/>
      <c r="D61" s="233"/>
      <c r="E61" s="233"/>
      <c r="F61" s="233"/>
    </row>
    <row r="62" spans="1:6" ht="15.75">
      <c r="A62" s="232" t="s">
        <v>580</v>
      </c>
      <c r="B62" s="232" t="s">
        <v>581</v>
      </c>
      <c r="C62" s="233"/>
      <c r="D62" s="233"/>
      <c r="E62" s="233"/>
      <c r="F62" s="233"/>
    </row>
    <row r="63" spans="1:6" ht="15.75">
      <c r="A63" s="232" t="s">
        <v>582</v>
      </c>
      <c r="B63" s="232" t="s">
        <v>583</v>
      </c>
      <c r="C63" s="233"/>
      <c r="D63" s="233"/>
      <c r="E63" s="233"/>
      <c r="F63" s="233"/>
    </row>
    <row r="64" spans="1:6" ht="15.75">
      <c r="A64" s="234" t="s">
        <v>584</v>
      </c>
      <c r="B64" s="235"/>
      <c r="C64" s="233"/>
      <c r="D64" s="233"/>
      <c r="E64" s="233"/>
      <c r="F64" s="233"/>
    </row>
    <row r="65" spans="1:6" ht="15.75">
      <c r="A65" s="100"/>
      <c r="B65" s="100"/>
      <c r="C65" s="100"/>
      <c r="D65" s="100"/>
      <c r="E65" s="100"/>
      <c r="F65" s="100"/>
    </row>
    <row r="66" spans="1:6" ht="15.75">
      <c r="A66" s="100"/>
      <c r="B66" s="100"/>
      <c r="C66" s="100"/>
      <c r="D66" s="100"/>
      <c r="E66" s="100"/>
      <c r="F66" s="100"/>
    </row>
    <row r="67" spans="1:6" ht="15.75">
      <c r="A67" s="100"/>
      <c r="B67" s="100"/>
      <c r="C67" s="100"/>
      <c r="D67" s="100"/>
      <c r="E67" s="100"/>
      <c r="F67" s="100"/>
    </row>
  </sheetData>
  <sheetProtection/>
  <mergeCells count="2">
    <mergeCell ref="A2:F2"/>
    <mergeCell ref="A1:F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1"/>
  </sheetPr>
  <dimension ref="A1:H60"/>
  <sheetViews>
    <sheetView zoomScalePageLayoutView="0" workbookViewId="0" topLeftCell="A10">
      <selection activeCell="A4" sqref="A4"/>
    </sheetView>
  </sheetViews>
  <sheetFormatPr defaultColWidth="9.140625" defaultRowHeight="12.75"/>
  <cols>
    <col min="1" max="1" width="9.421875" style="121" customWidth="1"/>
    <col min="2" max="2" width="32.57421875" style="125" customWidth="1"/>
    <col min="3" max="3" width="163.140625" style="123" customWidth="1"/>
    <col min="4" max="4" width="11.28125" style="121" customWidth="1"/>
    <col min="5" max="5" width="13.57421875" style="121" customWidth="1"/>
    <col min="6" max="16384" width="9.140625" style="121" customWidth="1"/>
  </cols>
  <sheetData>
    <row r="1" spans="1:3" ht="29.25" customHeight="1" thickBot="1">
      <c r="A1" s="691" t="s">
        <v>1170</v>
      </c>
      <c r="B1" s="693"/>
      <c r="C1" s="692"/>
    </row>
    <row r="2" spans="1:3" s="144" customFormat="1" ht="48" customHeight="1">
      <c r="A2" s="142" t="s">
        <v>260</v>
      </c>
      <c r="B2" s="145" t="s">
        <v>59</v>
      </c>
      <c r="C2" s="143" t="s">
        <v>60</v>
      </c>
    </row>
    <row r="3" spans="1:3" ht="31.5">
      <c r="A3" s="215" t="s">
        <v>259</v>
      </c>
      <c r="B3" s="120" t="s">
        <v>1171</v>
      </c>
      <c r="C3" s="77" t="s">
        <v>1172</v>
      </c>
    </row>
    <row r="4" spans="1:3" ht="63">
      <c r="A4" s="215" t="s">
        <v>61</v>
      </c>
      <c r="B4" s="474" t="s">
        <v>1185</v>
      </c>
      <c r="C4" s="77" t="s">
        <v>1154</v>
      </c>
    </row>
    <row r="5" spans="1:3" s="138" customFormat="1" ht="102" customHeight="1">
      <c r="A5" s="215" t="s">
        <v>253</v>
      </c>
      <c r="B5" s="120" t="s">
        <v>935</v>
      </c>
      <c r="C5" s="77" t="s">
        <v>994</v>
      </c>
    </row>
    <row r="6" spans="1:3" s="138" customFormat="1" ht="46.5" customHeight="1">
      <c r="A6" s="215" t="s">
        <v>82</v>
      </c>
      <c r="B6" s="120" t="s">
        <v>944</v>
      </c>
      <c r="C6" s="122" t="s">
        <v>995</v>
      </c>
    </row>
    <row r="7" spans="1:3" ht="71.25" customHeight="1">
      <c r="A7" s="215" t="s">
        <v>34</v>
      </c>
      <c r="B7" s="474" t="s">
        <v>996</v>
      </c>
      <c r="C7" s="77" t="s">
        <v>1155</v>
      </c>
    </row>
    <row r="8" spans="1:3" ht="105.75" customHeight="1">
      <c r="A8" s="215" t="s">
        <v>344</v>
      </c>
      <c r="B8" s="474" t="s">
        <v>997</v>
      </c>
      <c r="C8" s="475" t="s">
        <v>998</v>
      </c>
    </row>
    <row r="9" spans="1:3" ht="103.5" customHeight="1">
      <c r="A9" s="215" t="s">
        <v>26</v>
      </c>
      <c r="B9" s="120" t="s">
        <v>22</v>
      </c>
      <c r="C9" s="77" t="s">
        <v>1173</v>
      </c>
    </row>
    <row r="10" spans="1:3" ht="27.75" customHeight="1">
      <c r="A10" s="215" t="s">
        <v>251</v>
      </c>
      <c r="B10" s="120" t="s">
        <v>280</v>
      </c>
      <c r="C10" s="77" t="s">
        <v>281</v>
      </c>
    </row>
    <row r="11" spans="1:3" ht="30.75" customHeight="1">
      <c r="A11" s="577" t="s">
        <v>1251</v>
      </c>
      <c r="B11" s="213" t="s">
        <v>1249</v>
      </c>
      <c r="C11" s="578" t="s">
        <v>1250</v>
      </c>
    </row>
    <row r="12" spans="1:4" ht="63">
      <c r="A12" s="215" t="s">
        <v>184</v>
      </c>
      <c r="B12" s="120" t="s">
        <v>1169</v>
      </c>
      <c r="C12" s="77" t="s">
        <v>1174</v>
      </c>
      <c r="D12" s="423"/>
    </row>
    <row r="13" spans="1:4" ht="63">
      <c r="A13" s="215" t="s">
        <v>27</v>
      </c>
      <c r="B13" s="474" t="s">
        <v>1175</v>
      </c>
      <c r="C13" s="77" t="s">
        <v>1176</v>
      </c>
      <c r="D13" s="423"/>
    </row>
    <row r="14" spans="1:3" ht="77.25" customHeight="1">
      <c r="A14" s="215" t="s">
        <v>205</v>
      </c>
      <c r="B14" s="120" t="s">
        <v>1156</v>
      </c>
      <c r="C14" s="77" t="s">
        <v>1224</v>
      </c>
    </row>
    <row r="15" spans="1:3" ht="99.75" customHeight="1">
      <c r="A15" s="215" t="s">
        <v>298</v>
      </c>
      <c r="B15" s="120" t="s">
        <v>1177</v>
      </c>
      <c r="C15" s="77" t="s">
        <v>1157</v>
      </c>
    </row>
    <row r="16" spans="1:3" ht="31.5">
      <c r="A16" s="215" t="s">
        <v>28</v>
      </c>
      <c r="B16" s="120" t="s">
        <v>1187</v>
      </c>
      <c r="C16" s="77" t="s">
        <v>1186</v>
      </c>
    </row>
    <row r="17" spans="1:3" ht="72.75" customHeight="1">
      <c r="A17" s="215" t="s">
        <v>283</v>
      </c>
      <c r="B17" s="120" t="s">
        <v>1158</v>
      </c>
      <c r="C17" s="121"/>
    </row>
    <row r="18" spans="1:3" ht="54" customHeight="1">
      <c r="A18" s="215" t="s">
        <v>343</v>
      </c>
      <c r="B18" s="120" t="s">
        <v>1188</v>
      </c>
      <c r="C18" s="77" t="s">
        <v>1189</v>
      </c>
    </row>
    <row r="19" spans="1:3" ht="40.5" customHeight="1">
      <c r="A19" s="215" t="s">
        <v>230</v>
      </c>
      <c r="B19" s="120" t="s">
        <v>171</v>
      </c>
      <c r="C19" s="77" t="s">
        <v>1159</v>
      </c>
    </row>
    <row r="20" spans="1:3" ht="42.75" customHeight="1">
      <c r="A20" s="215" t="s">
        <v>424</v>
      </c>
      <c r="B20" s="120" t="s">
        <v>1178</v>
      </c>
      <c r="C20" s="77" t="s">
        <v>1160</v>
      </c>
    </row>
    <row r="21" spans="1:3" ht="47.25">
      <c r="A21" s="215" t="s">
        <v>29</v>
      </c>
      <c r="B21" s="120" t="s">
        <v>1000</v>
      </c>
      <c r="C21" s="77" t="s">
        <v>1161</v>
      </c>
    </row>
    <row r="22" spans="1:3" ht="57" customHeight="1">
      <c r="A22" s="215" t="s">
        <v>952</v>
      </c>
      <c r="B22" s="120" t="s">
        <v>945</v>
      </c>
      <c r="C22" s="475" t="s">
        <v>999</v>
      </c>
    </row>
    <row r="23" spans="1:3" ht="31.5">
      <c r="A23" s="215" t="s">
        <v>953</v>
      </c>
      <c r="B23" s="120" t="s">
        <v>946</v>
      </c>
      <c r="C23" s="475" t="s">
        <v>947</v>
      </c>
    </row>
    <row r="24" spans="1:3" ht="15.75">
      <c r="A24" s="215" t="s">
        <v>954</v>
      </c>
      <c r="B24" s="120" t="s">
        <v>948</v>
      </c>
      <c r="C24" s="475" t="s">
        <v>949</v>
      </c>
    </row>
    <row r="25" spans="1:3" ht="31.5">
      <c r="A25" s="215" t="s">
        <v>955</v>
      </c>
      <c r="B25" s="120" t="s">
        <v>950</v>
      </c>
      <c r="C25" s="475" t="s">
        <v>951</v>
      </c>
    </row>
    <row r="26" spans="1:3" ht="84.75" customHeight="1">
      <c r="A26" s="215" t="s">
        <v>30</v>
      </c>
      <c r="B26" s="474" t="s">
        <v>1219</v>
      </c>
      <c r="C26" s="475" t="s">
        <v>1162</v>
      </c>
    </row>
    <row r="27" spans="1:3" ht="102.75" customHeight="1">
      <c r="A27" s="215" t="s">
        <v>397</v>
      </c>
      <c r="B27" s="120" t="s">
        <v>1150</v>
      </c>
      <c r="C27" s="77" t="s">
        <v>53</v>
      </c>
    </row>
    <row r="28" spans="1:3" ht="47.25">
      <c r="A28" s="215" t="s">
        <v>378</v>
      </c>
      <c r="B28" s="474" t="s">
        <v>1163</v>
      </c>
      <c r="C28" s="475" t="s">
        <v>1151</v>
      </c>
    </row>
    <row r="29" spans="1:8" ht="25.5" customHeight="1">
      <c r="A29" s="215" t="s">
        <v>54</v>
      </c>
      <c r="B29" s="474" t="s">
        <v>1007</v>
      </c>
      <c r="C29" s="77" t="s">
        <v>1009</v>
      </c>
      <c r="H29" s="121" t="s">
        <v>186</v>
      </c>
    </row>
    <row r="30" spans="1:3" ht="144" customHeight="1">
      <c r="A30" s="215" t="s">
        <v>56</v>
      </c>
      <c r="B30" s="120" t="s">
        <v>898</v>
      </c>
      <c r="C30" s="77" t="s">
        <v>1152</v>
      </c>
    </row>
    <row r="31" spans="1:3" ht="25.5" customHeight="1">
      <c r="A31" s="215" t="s">
        <v>55</v>
      </c>
      <c r="B31" s="474" t="s">
        <v>1008</v>
      </c>
      <c r="C31" s="77" t="s">
        <v>1153</v>
      </c>
    </row>
    <row r="32" spans="1:3" ht="39.75" customHeight="1">
      <c r="A32" s="215" t="s">
        <v>57</v>
      </c>
      <c r="B32" s="120" t="s">
        <v>62</v>
      </c>
      <c r="C32" s="77" t="s">
        <v>316</v>
      </c>
    </row>
    <row r="33" spans="1:3" ht="39.75" customHeight="1">
      <c r="A33" s="577" t="s">
        <v>1252</v>
      </c>
      <c r="B33" s="213" t="s">
        <v>1253</v>
      </c>
      <c r="C33" s="578" t="s">
        <v>1250</v>
      </c>
    </row>
    <row r="34" spans="1:3" ht="72" customHeight="1">
      <c r="A34" s="215" t="s">
        <v>185</v>
      </c>
      <c r="B34" s="120" t="s">
        <v>1220</v>
      </c>
      <c r="C34" s="122" t="s">
        <v>1164</v>
      </c>
    </row>
    <row r="35" spans="1:4" ht="51" customHeight="1">
      <c r="A35" s="215" t="s">
        <v>188</v>
      </c>
      <c r="B35" s="120"/>
      <c r="C35" s="77" t="s">
        <v>1221</v>
      </c>
      <c r="D35" s="367"/>
    </row>
    <row r="36" spans="1:3" ht="86.25" customHeight="1">
      <c r="A36" s="215" t="s">
        <v>317</v>
      </c>
      <c r="B36" s="213"/>
      <c r="C36" s="122" t="s">
        <v>1165</v>
      </c>
    </row>
    <row r="37" spans="1:3" ht="64.5" customHeight="1">
      <c r="A37" s="215" t="s">
        <v>299</v>
      </c>
      <c r="B37" s="120" t="s">
        <v>956</v>
      </c>
      <c r="C37" s="122" t="s">
        <v>1223</v>
      </c>
    </row>
    <row r="38" spans="1:3" ht="65.25" customHeight="1">
      <c r="A38" s="215" t="s">
        <v>45</v>
      </c>
      <c r="B38" s="120" t="s">
        <v>1024</v>
      </c>
      <c r="C38" s="77" t="s">
        <v>1225</v>
      </c>
    </row>
    <row r="39" spans="1:3" ht="132" customHeight="1">
      <c r="A39" s="215" t="s">
        <v>330</v>
      </c>
      <c r="B39" s="120" t="s">
        <v>1166</v>
      </c>
      <c r="C39" s="77" t="s">
        <v>1167</v>
      </c>
    </row>
    <row r="40" spans="1:3" ht="47.25">
      <c r="A40" s="215" t="s">
        <v>330</v>
      </c>
      <c r="B40" s="407" t="s">
        <v>936</v>
      </c>
      <c r="C40" s="122" t="s">
        <v>1222</v>
      </c>
    </row>
    <row r="41" spans="1:3" ht="63.75" thickBot="1">
      <c r="A41" s="215" t="s">
        <v>330</v>
      </c>
      <c r="B41" s="409" t="s">
        <v>939</v>
      </c>
      <c r="C41" s="408" t="s">
        <v>1168</v>
      </c>
    </row>
    <row r="42" ht="15.75">
      <c r="B42" s="124"/>
    </row>
    <row r="43" ht="15.75">
      <c r="B43" s="124"/>
    </row>
    <row r="44" ht="15.75">
      <c r="B44" s="124"/>
    </row>
    <row r="45" ht="15.75">
      <c r="B45" s="124"/>
    </row>
    <row r="46" ht="15.75">
      <c r="B46" s="124"/>
    </row>
    <row r="47" ht="15.75">
      <c r="B47" s="124"/>
    </row>
    <row r="48" ht="15.75">
      <c r="B48" s="124"/>
    </row>
    <row r="49" ht="15.75">
      <c r="B49" s="124"/>
    </row>
    <row r="50" ht="15.75">
      <c r="B50" s="124"/>
    </row>
    <row r="51" ht="15.75">
      <c r="B51" s="124"/>
    </row>
    <row r="52" ht="15.75">
      <c r="B52" s="124"/>
    </row>
    <row r="53" ht="15.75">
      <c r="B53" s="124"/>
    </row>
    <row r="54" ht="15.75">
      <c r="B54" s="124"/>
    </row>
    <row r="55" ht="15.75">
      <c r="B55" s="124"/>
    </row>
    <row r="56" ht="15.75">
      <c r="B56" s="124"/>
    </row>
    <row r="57" ht="15.75">
      <c r="B57" s="124"/>
    </row>
    <row r="58" ht="15.75">
      <c r="B58" s="124"/>
    </row>
    <row r="59" ht="15.75">
      <c r="B59" s="124"/>
    </row>
    <row r="60" ht="15.75">
      <c r="B60" s="124"/>
    </row>
  </sheetData>
  <sheetProtection/>
  <mergeCells count="1">
    <mergeCell ref="A1:C1"/>
  </mergeCells>
  <printOptions gridLines="1"/>
  <pageMargins left="0.47" right="0.2" top="0.5" bottom="0.43" header="0.39" footer="0.26"/>
  <pageSetup fitToHeight="5" fitToWidth="5" horizontalDpi="600" verticalDpi="600" orientation="landscape" paperSize="9" scale="69" r:id="rId3"/>
  <legacyDrawing r:id="rId2"/>
</worksheet>
</file>

<file path=xl/worksheets/sheet5.xml><?xml version="1.0" encoding="utf-8"?>
<worksheet xmlns="http://schemas.openxmlformats.org/spreadsheetml/2006/main" xmlns:r="http://schemas.openxmlformats.org/officeDocument/2006/relationships">
  <sheetPr>
    <tabColor indexed="42"/>
    <pageSetUpPr fitToPage="1"/>
  </sheetPr>
  <dimension ref="A1:G26"/>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E24"/>
    </sheetView>
  </sheetViews>
  <sheetFormatPr defaultColWidth="9.140625" defaultRowHeight="12.75"/>
  <cols>
    <col min="1" max="1" width="9.140625" style="24" customWidth="1"/>
    <col min="2" max="2" width="77.8515625" style="50" customWidth="1"/>
    <col min="3" max="5" width="17.421875" style="19" customWidth="1"/>
    <col min="6" max="6" width="12.421875" style="19" customWidth="1"/>
    <col min="7" max="16384" width="9.140625" style="19" customWidth="1"/>
  </cols>
  <sheetData>
    <row r="1" spans="1:5" s="18" customFormat="1" ht="87" customHeight="1">
      <c r="A1" s="694" t="s">
        <v>1093</v>
      </c>
      <c r="B1" s="695"/>
      <c r="C1" s="695"/>
      <c r="D1" s="695"/>
      <c r="E1" s="696"/>
    </row>
    <row r="2" spans="1:5" s="18" customFormat="1" ht="34.5" customHeight="1">
      <c r="A2" s="697" t="s">
        <v>1308</v>
      </c>
      <c r="B2" s="698"/>
      <c r="C2" s="698"/>
      <c r="D2" s="698"/>
      <c r="E2" s="699"/>
    </row>
    <row r="3" spans="1:5" ht="43.5" customHeight="1">
      <c r="A3" s="30" t="s">
        <v>238</v>
      </c>
      <c r="B3" s="46" t="s">
        <v>237</v>
      </c>
      <c r="C3" s="14" t="s">
        <v>350</v>
      </c>
      <c r="D3" s="14" t="s">
        <v>351</v>
      </c>
      <c r="E3" s="35" t="s">
        <v>263</v>
      </c>
    </row>
    <row r="4" spans="1:5" ht="17.25" customHeight="1">
      <c r="A4" s="31"/>
      <c r="B4" s="46"/>
      <c r="C4" s="38" t="s">
        <v>332</v>
      </c>
      <c r="D4" s="38" t="s">
        <v>333</v>
      </c>
      <c r="E4" s="39" t="s">
        <v>38</v>
      </c>
    </row>
    <row r="5" spans="1:5" ht="15.75">
      <c r="A5" s="31">
        <v>1</v>
      </c>
      <c r="B5" s="46" t="s">
        <v>419</v>
      </c>
      <c r="C5" s="51">
        <f>C6</f>
        <v>11730297</v>
      </c>
      <c r="D5" s="51">
        <f>D6</f>
        <v>450126</v>
      </c>
      <c r="E5" s="52">
        <f>C5+D5</f>
        <v>12180423</v>
      </c>
    </row>
    <row r="6" spans="1:5" ht="15.75">
      <c r="A6" s="31">
        <f>A5+1</f>
        <v>2</v>
      </c>
      <c r="B6" s="27" t="s">
        <v>310</v>
      </c>
      <c r="C6" s="53">
        <v>11730297</v>
      </c>
      <c r="D6" s="53">
        <v>450126</v>
      </c>
      <c r="E6" s="52">
        <f>C6+D6</f>
        <v>12180423</v>
      </c>
    </row>
    <row r="7" spans="1:5" ht="15.75" customHeight="1">
      <c r="A7" s="31">
        <f>A6+1</f>
        <v>3</v>
      </c>
      <c r="B7" s="46" t="s">
        <v>420</v>
      </c>
      <c r="C7" s="51">
        <f>C8+C9+C10+C11+C12</f>
        <v>6140936</v>
      </c>
      <c r="D7" s="51">
        <f>D8+D9+D10+D11+D12</f>
        <v>3331</v>
      </c>
      <c r="E7" s="52">
        <f>C7+D7</f>
        <v>6144267</v>
      </c>
    </row>
    <row r="8" spans="1:5" ht="15.75">
      <c r="A8" s="31">
        <f aca="true" t="shared" si="0" ref="A8:A19">A7+1</f>
        <v>4</v>
      </c>
      <c r="B8" s="27" t="s">
        <v>311</v>
      </c>
      <c r="C8" s="53">
        <v>5844119</v>
      </c>
      <c r="D8" s="53"/>
      <c r="E8" s="52">
        <f>C8+D8</f>
        <v>5844119</v>
      </c>
    </row>
    <row r="9" spans="1:5" ht="15.75">
      <c r="A9" s="31">
        <f t="shared" si="0"/>
        <v>5</v>
      </c>
      <c r="B9" s="27" t="s">
        <v>312</v>
      </c>
      <c r="C9" s="53">
        <v>201306</v>
      </c>
      <c r="D9" s="53">
        <v>3331</v>
      </c>
      <c r="E9" s="52">
        <f>C9+D9</f>
        <v>204637</v>
      </c>
    </row>
    <row r="10" spans="1:5" ht="15.75">
      <c r="A10" s="31">
        <f t="shared" si="0"/>
        <v>6</v>
      </c>
      <c r="B10" s="27" t="s">
        <v>313</v>
      </c>
      <c r="C10" s="53">
        <v>0</v>
      </c>
      <c r="D10" s="53"/>
      <c r="E10" s="52">
        <f aca="true" t="shared" si="1" ref="E10:E19">C10+D10</f>
        <v>0</v>
      </c>
    </row>
    <row r="11" spans="1:5" ht="15.75">
      <c r="A11" s="31">
        <f t="shared" si="0"/>
        <v>7</v>
      </c>
      <c r="B11" s="27" t="s">
        <v>314</v>
      </c>
      <c r="C11" s="53">
        <v>0</v>
      </c>
      <c r="D11" s="53"/>
      <c r="E11" s="52">
        <f t="shared" si="1"/>
        <v>0</v>
      </c>
    </row>
    <row r="12" spans="1:5" ht="15.75">
      <c r="A12" s="31">
        <f t="shared" si="0"/>
        <v>8</v>
      </c>
      <c r="B12" s="27" t="s">
        <v>172</v>
      </c>
      <c r="C12" s="53">
        <v>95511</v>
      </c>
      <c r="D12" s="53"/>
      <c r="E12" s="52">
        <f t="shared" si="1"/>
        <v>95511</v>
      </c>
    </row>
    <row r="13" spans="1:5" ht="15.75" customHeight="1">
      <c r="A13" s="31">
        <f t="shared" si="0"/>
        <v>9</v>
      </c>
      <c r="B13" s="46" t="s">
        <v>421</v>
      </c>
      <c r="C13" s="51">
        <f>C14</f>
        <v>93400</v>
      </c>
      <c r="D13" s="51">
        <f>D14</f>
        <v>0</v>
      </c>
      <c r="E13" s="52">
        <f t="shared" si="1"/>
        <v>93400</v>
      </c>
    </row>
    <row r="14" spans="1:5" ht="15.75">
      <c r="A14" s="31">
        <f t="shared" si="0"/>
        <v>10</v>
      </c>
      <c r="B14" s="27" t="s">
        <v>173</v>
      </c>
      <c r="C14" s="53">
        <v>93400</v>
      </c>
      <c r="D14" s="53"/>
      <c r="E14" s="52">
        <f t="shared" si="1"/>
        <v>93400</v>
      </c>
    </row>
    <row r="15" spans="1:5" ht="15.75">
      <c r="A15" s="31">
        <f t="shared" si="0"/>
        <v>11</v>
      </c>
      <c r="B15" s="46" t="s">
        <v>422</v>
      </c>
      <c r="C15" s="51">
        <f>SUM(C16:C18)</f>
        <v>3153871</v>
      </c>
      <c r="D15" s="51">
        <f>SUM(D16:D18)</f>
        <v>0</v>
      </c>
      <c r="E15" s="52">
        <f t="shared" si="1"/>
        <v>3153871</v>
      </c>
    </row>
    <row r="16" spans="1:5" ht="15.75">
      <c r="A16" s="31">
        <f t="shared" si="0"/>
        <v>12</v>
      </c>
      <c r="B16" s="27" t="s">
        <v>174</v>
      </c>
      <c r="C16" s="53">
        <v>1673388</v>
      </c>
      <c r="D16" s="53"/>
      <c r="E16" s="52">
        <f t="shared" si="1"/>
        <v>1673388</v>
      </c>
    </row>
    <row r="17" spans="1:5" ht="15.75">
      <c r="A17" s="31">
        <f t="shared" si="0"/>
        <v>13</v>
      </c>
      <c r="B17" s="27" t="s">
        <v>175</v>
      </c>
      <c r="C17" s="53">
        <v>422111</v>
      </c>
      <c r="D17" s="53"/>
      <c r="E17" s="52">
        <f t="shared" si="1"/>
        <v>422111</v>
      </c>
    </row>
    <row r="18" spans="1:5" ht="15.75">
      <c r="A18" s="31">
        <f t="shared" si="0"/>
        <v>14</v>
      </c>
      <c r="B18" s="27" t="s">
        <v>176</v>
      </c>
      <c r="C18" s="53">
        <v>1058372</v>
      </c>
      <c r="D18" s="53"/>
      <c r="E18" s="52">
        <f t="shared" si="1"/>
        <v>1058372</v>
      </c>
    </row>
    <row r="19" spans="1:5" ht="16.5" thickBot="1">
      <c r="A19" s="32">
        <f t="shared" si="0"/>
        <v>15</v>
      </c>
      <c r="B19" s="48" t="s">
        <v>423</v>
      </c>
      <c r="C19" s="54">
        <f>C5+C7+C13+C15</f>
        <v>21118504</v>
      </c>
      <c r="D19" s="54">
        <f>D5+D7+D13+D15</f>
        <v>453457</v>
      </c>
      <c r="E19" s="55">
        <f t="shared" si="1"/>
        <v>21571961</v>
      </c>
    </row>
    <row r="20" spans="1:4" ht="15.75">
      <c r="A20" s="20"/>
      <c r="B20" s="49"/>
      <c r="C20" s="700"/>
      <c r="D20" s="700"/>
    </row>
    <row r="21" spans="1:2" ht="15.75">
      <c r="A21" s="23"/>
      <c r="B21" s="146"/>
    </row>
    <row r="22" spans="1:5" ht="18.75" customHeight="1">
      <c r="A22" s="701" t="s">
        <v>1356</v>
      </c>
      <c r="B22" s="701"/>
      <c r="C22" s="701"/>
      <c r="D22" s="701"/>
      <c r="E22" s="701"/>
    </row>
    <row r="23" spans="1:5" ht="18.75" customHeight="1">
      <c r="A23" s="701" t="s">
        <v>1362</v>
      </c>
      <c r="B23" s="701"/>
      <c r="C23" s="701"/>
      <c r="D23" s="701"/>
      <c r="E23" s="701"/>
    </row>
    <row r="24" spans="1:5" ht="18.75" customHeight="1">
      <c r="A24" s="701" t="s">
        <v>1357</v>
      </c>
      <c r="B24" s="701"/>
      <c r="C24" s="701"/>
      <c r="D24" s="701"/>
      <c r="E24" s="701"/>
    </row>
    <row r="26" ht="15.75">
      <c r="G26" s="19" t="s">
        <v>186</v>
      </c>
    </row>
  </sheetData>
  <sheetProtection selectLockedCells="1"/>
  <protectedRanges>
    <protectedRange sqref="C8:D12 C16 C14:D14 C6:D6 C18" name="Rozsah2_1"/>
    <protectedRange sqref="C19:D19" name="Rozsah1_1"/>
  </protectedRanges>
  <mergeCells count="6">
    <mergeCell ref="A1:E1"/>
    <mergeCell ref="A2:E2"/>
    <mergeCell ref="C20:D20"/>
    <mergeCell ref="A22:E22"/>
    <mergeCell ref="A23:E23"/>
    <mergeCell ref="A24:E24"/>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G39"/>
  <sheetViews>
    <sheetView zoomScalePageLayoutView="0" workbookViewId="0" topLeftCell="A1">
      <pane xSplit="2" ySplit="4" topLeftCell="C12" activePane="bottomRight" state="frozen"/>
      <selection pane="topLeft" activeCell="A1" sqref="A1"/>
      <selection pane="topRight" activeCell="C1" sqref="C1"/>
      <selection pane="bottomLeft" activeCell="A5" sqref="A5"/>
      <selection pane="bottomRight" activeCell="A1" sqref="A1:E39"/>
    </sheetView>
  </sheetViews>
  <sheetFormatPr defaultColWidth="9.140625" defaultRowHeight="12.75"/>
  <cols>
    <col min="1" max="1" width="10.140625" style="3" customWidth="1"/>
    <col min="2" max="2" width="83.00390625" style="59" customWidth="1"/>
    <col min="3" max="3" width="15.421875" style="1" customWidth="1"/>
    <col min="4" max="4" width="14.28125" style="1" customWidth="1"/>
    <col min="5" max="5" width="14.7109375" style="1" customWidth="1"/>
    <col min="6" max="16384" width="9.140625" style="1" customWidth="1"/>
  </cols>
  <sheetData>
    <row r="1" spans="1:7" ht="49.5" customHeight="1">
      <c r="A1" s="702" t="s">
        <v>1092</v>
      </c>
      <c r="B1" s="703"/>
      <c r="C1" s="703"/>
      <c r="D1" s="703"/>
      <c r="E1" s="704"/>
      <c r="F1" s="7"/>
      <c r="G1" s="7"/>
    </row>
    <row r="2" spans="1:5" s="18" customFormat="1" ht="38.25" customHeight="1">
      <c r="A2" s="705" t="s">
        <v>1309</v>
      </c>
      <c r="B2" s="706"/>
      <c r="C2" s="706"/>
      <c r="D2" s="706"/>
      <c r="E2" s="707"/>
    </row>
    <row r="3" spans="1:5" s="10" customFormat="1" ht="35.25" customHeight="1">
      <c r="A3" s="30" t="s">
        <v>238</v>
      </c>
      <c r="B3" s="114" t="s">
        <v>380</v>
      </c>
      <c r="C3" s="14" t="s">
        <v>350</v>
      </c>
      <c r="D3" s="14" t="s">
        <v>351</v>
      </c>
      <c r="E3" s="35" t="s">
        <v>263</v>
      </c>
    </row>
    <row r="4" spans="1:5" s="19" customFormat="1" ht="17.25" customHeight="1">
      <c r="A4" s="31"/>
      <c r="B4" s="46"/>
      <c r="C4" s="38" t="s">
        <v>332</v>
      </c>
      <c r="D4" s="38" t="s">
        <v>333</v>
      </c>
      <c r="E4" s="39" t="s">
        <v>38</v>
      </c>
    </row>
    <row r="5" spans="1:5" ht="31.5">
      <c r="A5" s="33">
        <v>1</v>
      </c>
      <c r="B5" s="56" t="s">
        <v>1016</v>
      </c>
      <c r="C5" s="65">
        <f>SUM(C6:C7)</f>
        <v>0</v>
      </c>
      <c r="D5" s="65">
        <f>SUM(D6:D7)</f>
        <v>0</v>
      </c>
      <c r="E5" s="348">
        <f>C5+D5</f>
        <v>0</v>
      </c>
    </row>
    <row r="6" spans="1:5" ht="15.75">
      <c r="A6" s="33" t="s">
        <v>369</v>
      </c>
      <c r="B6" s="57"/>
      <c r="C6" s="53"/>
      <c r="D6" s="53"/>
      <c r="E6" s="348">
        <f aca="true" t="shared" si="0" ref="E6:E32">C6+D6</f>
        <v>0</v>
      </c>
    </row>
    <row r="7" spans="1:5" ht="15.75">
      <c r="A7" s="33" t="s">
        <v>448</v>
      </c>
      <c r="B7" s="57"/>
      <c r="C7" s="53"/>
      <c r="D7" s="53"/>
      <c r="E7" s="348">
        <f t="shared" si="0"/>
        <v>0</v>
      </c>
    </row>
    <row r="8" spans="1:5" ht="15.75">
      <c r="A8" s="33"/>
      <c r="B8" s="57"/>
      <c r="C8" s="53"/>
      <c r="D8" s="53"/>
      <c r="E8" s="348">
        <f t="shared" si="0"/>
        <v>0</v>
      </c>
    </row>
    <row r="9" spans="1:5" ht="15.75">
      <c r="A9" s="33">
        <v>2</v>
      </c>
      <c r="B9" s="56" t="s">
        <v>93</v>
      </c>
      <c r="C9" s="65">
        <f>SUM(C10:C11)</f>
        <v>46343</v>
      </c>
      <c r="D9" s="65">
        <f>SUM(D10:D11)</f>
        <v>0</v>
      </c>
      <c r="E9" s="348">
        <f t="shared" si="0"/>
        <v>46343</v>
      </c>
    </row>
    <row r="10" spans="1:5" ht="15.75">
      <c r="A10" s="33" t="s">
        <v>370</v>
      </c>
      <c r="B10" s="57" t="s">
        <v>1310</v>
      </c>
      <c r="C10" s="53">
        <v>46343</v>
      </c>
      <c r="D10" s="53"/>
      <c r="E10" s="348">
        <f t="shared" si="0"/>
        <v>46343</v>
      </c>
    </row>
    <row r="11" spans="1:5" ht="15.75">
      <c r="A11" s="33" t="s">
        <v>449</v>
      </c>
      <c r="B11" s="57"/>
      <c r="C11" s="53"/>
      <c r="D11" s="53"/>
      <c r="E11" s="348">
        <f t="shared" si="0"/>
        <v>0</v>
      </c>
    </row>
    <row r="12" spans="1:5" ht="15.75">
      <c r="A12" s="33"/>
      <c r="B12" s="57"/>
      <c r="C12" s="53"/>
      <c r="D12" s="53"/>
      <c r="E12" s="348">
        <f t="shared" si="0"/>
        <v>0</v>
      </c>
    </row>
    <row r="13" spans="1:5" ht="15.75">
      <c r="A13" s="33">
        <v>3</v>
      </c>
      <c r="B13" s="56" t="s">
        <v>305</v>
      </c>
      <c r="C13" s="65">
        <f>SUM(C14:C15)</f>
        <v>22106.85</v>
      </c>
      <c r="D13" s="65">
        <f>SUM(D16:D16)</f>
        <v>0</v>
      </c>
      <c r="E13" s="348">
        <f t="shared" si="0"/>
        <v>22106.85</v>
      </c>
    </row>
    <row r="14" spans="1:5" ht="15.75">
      <c r="A14" s="33" t="s">
        <v>371</v>
      </c>
      <c r="B14" s="167" t="s">
        <v>1311</v>
      </c>
      <c r="C14" s="53">
        <v>22106.85</v>
      </c>
      <c r="D14" s="53"/>
      <c r="E14" s="348">
        <f t="shared" si="0"/>
        <v>22106.85</v>
      </c>
    </row>
    <row r="15" spans="1:5" ht="15.75">
      <c r="A15" s="33" t="s">
        <v>450</v>
      </c>
      <c r="B15" s="167"/>
      <c r="C15" s="53"/>
      <c r="D15" s="53"/>
      <c r="E15" s="348">
        <f t="shared" si="0"/>
        <v>0</v>
      </c>
    </row>
    <row r="16" spans="1:5" ht="15.75">
      <c r="A16" s="33"/>
      <c r="B16" s="57"/>
      <c r="C16" s="53"/>
      <c r="D16" s="53"/>
      <c r="E16" s="348">
        <f t="shared" si="0"/>
        <v>0</v>
      </c>
    </row>
    <row r="17" spans="1:5" ht="15.75">
      <c r="A17" s="33">
        <v>4</v>
      </c>
      <c r="B17" s="56" t="s">
        <v>306</v>
      </c>
      <c r="C17" s="65">
        <f>SUM(C18:C31)</f>
        <v>719131.34</v>
      </c>
      <c r="D17" s="65">
        <f>SUM(D31:D31)</f>
        <v>0</v>
      </c>
      <c r="E17" s="348">
        <f t="shared" si="0"/>
        <v>719131.34</v>
      </c>
    </row>
    <row r="18" spans="1:5" ht="15.75">
      <c r="A18" s="33" t="s">
        <v>284</v>
      </c>
      <c r="B18" s="167" t="s">
        <v>1312</v>
      </c>
      <c r="C18" s="53">
        <v>450650</v>
      </c>
      <c r="D18" s="53"/>
      <c r="E18" s="348"/>
    </row>
    <row r="19" spans="1:5" ht="15.75">
      <c r="A19" s="33" t="s">
        <v>451</v>
      </c>
      <c r="B19" s="167" t="s">
        <v>1313</v>
      </c>
      <c r="C19" s="53">
        <v>790.66</v>
      </c>
      <c r="D19" s="53"/>
      <c r="E19" s="348"/>
    </row>
    <row r="20" spans="1:5" ht="15.75">
      <c r="A20" s="33" t="s">
        <v>1314</v>
      </c>
      <c r="B20" s="167" t="s">
        <v>1315</v>
      </c>
      <c r="C20" s="53">
        <v>4082</v>
      </c>
      <c r="D20" s="53"/>
      <c r="E20" s="348"/>
    </row>
    <row r="21" spans="1:5" ht="15.75">
      <c r="A21" s="33" t="s">
        <v>1316</v>
      </c>
      <c r="B21" s="167" t="s">
        <v>1317</v>
      </c>
      <c r="C21" s="53">
        <v>505.85</v>
      </c>
      <c r="D21" s="53"/>
      <c r="E21" s="348"/>
    </row>
    <row r="22" spans="1:5" ht="15.75">
      <c r="A22" s="33" t="s">
        <v>1318</v>
      </c>
      <c r="B22" s="167" t="s">
        <v>1319</v>
      </c>
      <c r="C22" s="53">
        <v>33838.99</v>
      </c>
      <c r="D22" s="53"/>
      <c r="E22" s="348"/>
    </row>
    <row r="23" spans="1:5" ht="15.75">
      <c r="A23" s="33" t="s">
        <v>1320</v>
      </c>
      <c r="B23" s="167" t="s">
        <v>1321</v>
      </c>
      <c r="C23" s="53">
        <v>5229</v>
      </c>
      <c r="D23" s="53"/>
      <c r="E23" s="348"/>
    </row>
    <row r="24" spans="1:5" ht="15.75">
      <c r="A24" s="33" t="s">
        <v>1322</v>
      </c>
      <c r="B24" s="167" t="s">
        <v>1323</v>
      </c>
      <c r="C24" s="53">
        <v>11613.46</v>
      </c>
      <c r="D24" s="53"/>
      <c r="E24" s="348"/>
    </row>
    <row r="25" spans="1:5" ht="15.75">
      <c r="A25" s="33" t="s">
        <v>1324</v>
      </c>
      <c r="B25" s="167" t="s">
        <v>1325</v>
      </c>
      <c r="C25" s="53">
        <v>3356</v>
      </c>
      <c r="D25" s="53"/>
      <c r="E25" s="348"/>
    </row>
    <row r="26" spans="1:5" ht="15.75">
      <c r="A26" s="33" t="s">
        <v>1326</v>
      </c>
      <c r="B26" s="167" t="s">
        <v>1327</v>
      </c>
      <c r="C26" s="53">
        <v>14140</v>
      </c>
      <c r="D26" s="53"/>
      <c r="E26" s="348"/>
    </row>
    <row r="27" spans="1:5" ht="15.75">
      <c r="A27" s="33" t="s">
        <v>1328</v>
      </c>
      <c r="B27" s="167" t="s">
        <v>1329</v>
      </c>
      <c r="C27" s="53">
        <v>25824.4</v>
      </c>
      <c r="D27" s="53"/>
      <c r="E27" s="348"/>
    </row>
    <row r="28" spans="1:5" ht="15.75">
      <c r="A28" s="33" t="s">
        <v>1330</v>
      </c>
      <c r="B28" s="167" t="s">
        <v>1331</v>
      </c>
      <c r="C28" s="53">
        <v>68207.8</v>
      </c>
      <c r="D28" s="53"/>
      <c r="E28" s="348"/>
    </row>
    <row r="29" spans="1:5" ht="15.75">
      <c r="A29" s="33" t="s">
        <v>1332</v>
      </c>
      <c r="B29" s="167" t="s">
        <v>1333</v>
      </c>
      <c r="C29" s="53">
        <v>62349.49</v>
      </c>
      <c r="D29" s="53"/>
      <c r="E29" s="348">
        <f t="shared" si="0"/>
        <v>62349.49</v>
      </c>
    </row>
    <row r="30" spans="1:5" ht="15.75">
      <c r="A30" s="33" t="s">
        <v>1334</v>
      </c>
      <c r="B30" s="167" t="s">
        <v>1335</v>
      </c>
      <c r="C30" s="170">
        <v>25709.85</v>
      </c>
      <c r="D30" s="170"/>
      <c r="E30" s="348">
        <f t="shared" si="0"/>
        <v>25709.85</v>
      </c>
    </row>
    <row r="31" spans="1:5" ht="15.75">
      <c r="A31" s="33" t="s">
        <v>1336</v>
      </c>
      <c r="B31" s="167" t="s">
        <v>1337</v>
      </c>
      <c r="C31" s="53">
        <v>12833.84</v>
      </c>
      <c r="D31" s="53">
        <f>(D29*0.8+D30*0.8)</f>
        <v>0</v>
      </c>
      <c r="E31" s="348">
        <f t="shared" si="0"/>
        <v>12833.84</v>
      </c>
    </row>
    <row r="32" spans="1:5" ht="16.5" thickBot="1">
      <c r="A32" s="34">
        <v>5</v>
      </c>
      <c r="B32" s="58" t="s">
        <v>353</v>
      </c>
      <c r="C32" s="174">
        <f>C5+C9+C13+C17</f>
        <v>787581.19</v>
      </c>
      <c r="D32" s="174">
        <f>D5+D9+D13+D17</f>
        <v>0</v>
      </c>
      <c r="E32" s="349">
        <f t="shared" si="0"/>
        <v>787581.19</v>
      </c>
    </row>
    <row r="34" spans="1:5" s="396" customFormat="1" ht="15.75">
      <c r="A34" s="394"/>
      <c r="B34" s="395" t="s">
        <v>1017</v>
      </c>
      <c r="E34" s="19"/>
    </row>
    <row r="37" spans="1:5" ht="18.75" customHeight="1">
      <c r="A37" s="701" t="s">
        <v>1356</v>
      </c>
      <c r="B37" s="701"/>
      <c r="C37" s="701"/>
      <c r="D37" s="701"/>
      <c r="E37" s="701"/>
    </row>
    <row r="38" spans="1:5" ht="18.75" customHeight="1">
      <c r="A38" s="701" t="s">
        <v>1362</v>
      </c>
      <c r="B38" s="701"/>
      <c r="C38" s="701"/>
      <c r="D38" s="701"/>
      <c r="E38" s="701"/>
    </row>
    <row r="39" spans="1:5" ht="18.75" customHeight="1">
      <c r="A39" s="701" t="s">
        <v>1357</v>
      </c>
      <c r="B39" s="701"/>
      <c r="C39" s="701"/>
      <c r="D39" s="701"/>
      <c r="E39" s="701"/>
    </row>
  </sheetData>
  <sheetProtection/>
  <mergeCells count="5">
    <mergeCell ref="A1:E1"/>
    <mergeCell ref="A2:E2"/>
    <mergeCell ref="A37:E37"/>
    <mergeCell ref="A38:E38"/>
    <mergeCell ref="A39:E39"/>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indexed="42"/>
  </sheetPr>
  <dimension ref="A1:I67"/>
  <sheetViews>
    <sheetView zoomScalePageLayoutView="0" workbookViewId="0" topLeftCell="A1">
      <pane xSplit="2" ySplit="5" topLeftCell="C44" activePane="bottomRight" state="frozen"/>
      <selection pane="topLeft" activeCell="A1" sqref="A1"/>
      <selection pane="topRight" activeCell="C1" sqref="C1"/>
      <selection pane="bottomLeft" activeCell="A6" sqref="A6"/>
      <selection pane="bottomRight" activeCell="A1" sqref="A1:H67"/>
    </sheetView>
  </sheetViews>
  <sheetFormatPr defaultColWidth="9.140625" defaultRowHeight="12.75"/>
  <cols>
    <col min="1" max="1" width="7.8515625" style="3" customWidth="1"/>
    <col min="2" max="2" width="70.57421875" style="160" customWidth="1"/>
    <col min="3" max="3" width="16.421875" style="161" customWidth="1"/>
    <col min="4" max="4" width="16.57421875" style="161" customWidth="1"/>
    <col min="5" max="5" width="17.140625" style="161" customWidth="1"/>
    <col min="6" max="7" width="16.8515625" style="161" customWidth="1"/>
    <col min="8" max="8" width="17.28125" style="161" customWidth="1"/>
    <col min="9" max="9" width="16.57421875" style="1" customWidth="1"/>
    <col min="10" max="16384" width="9.140625" style="1" customWidth="1"/>
  </cols>
  <sheetData>
    <row r="1" spans="1:8" ht="34.5" customHeight="1">
      <c r="A1" s="708" t="s">
        <v>1091</v>
      </c>
      <c r="B1" s="709"/>
      <c r="C1" s="709"/>
      <c r="D1" s="709"/>
      <c r="E1" s="709"/>
      <c r="F1" s="709"/>
      <c r="G1" s="709"/>
      <c r="H1" s="710"/>
    </row>
    <row r="2" spans="1:8" ht="31.5" customHeight="1">
      <c r="A2" s="697" t="s">
        <v>1364</v>
      </c>
      <c r="B2" s="698"/>
      <c r="C2" s="698"/>
      <c r="D2" s="698"/>
      <c r="E2" s="698"/>
      <c r="F2" s="698"/>
      <c r="G2" s="698"/>
      <c r="H2" s="699"/>
    </row>
    <row r="3" spans="1:8" ht="24" customHeight="1">
      <c r="A3" s="711" t="s">
        <v>238</v>
      </c>
      <c r="B3" s="712" t="s">
        <v>380</v>
      </c>
      <c r="C3" s="713">
        <v>2012</v>
      </c>
      <c r="D3" s="714"/>
      <c r="E3" s="713">
        <v>2013</v>
      </c>
      <c r="F3" s="714"/>
      <c r="G3" s="713" t="s">
        <v>1068</v>
      </c>
      <c r="H3" s="715"/>
    </row>
    <row r="4" spans="1:8" s="10" customFormat="1" ht="31.5">
      <c r="A4" s="711"/>
      <c r="B4" s="712"/>
      <c r="C4" s="14" t="s">
        <v>381</v>
      </c>
      <c r="D4" s="14" t="s">
        <v>382</v>
      </c>
      <c r="E4" s="14" t="s">
        <v>381</v>
      </c>
      <c r="F4" s="14" t="s">
        <v>382</v>
      </c>
      <c r="G4" s="14" t="s">
        <v>381</v>
      </c>
      <c r="H4" s="29" t="s">
        <v>382</v>
      </c>
    </row>
    <row r="5" spans="1:8" s="10" customFormat="1" ht="15.75">
      <c r="A5" s="30"/>
      <c r="B5" s="46"/>
      <c r="C5" s="14" t="s">
        <v>332</v>
      </c>
      <c r="D5" s="14" t="s">
        <v>333</v>
      </c>
      <c r="E5" s="14" t="s">
        <v>334</v>
      </c>
      <c r="F5" s="14" t="s">
        <v>341</v>
      </c>
      <c r="G5" s="14" t="s">
        <v>39</v>
      </c>
      <c r="H5" s="29" t="s">
        <v>40</v>
      </c>
    </row>
    <row r="6" spans="1:8" ht="15.75">
      <c r="A6" s="33">
        <v>1</v>
      </c>
      <c r="B6" s="75" t="s">
        <v>300</v>
      </c>
      <c r="C6" s="65">
        <f>SUM(C7:C10)</f>
        <v>0</v>
      </c>
      <c r="D6" s="65">
        <f>SUM(D7:D10)</f>
        <v>0</v>
      </c>
      <c r="E6" s="65">
        <f>SUM(E7:E10)</f>
        <v>0</v>
      </c>
      <c r="F6" s="65">
        <f>SUM(F7:F10)</f>
        <v>0</v>
      </c>
      <c r="G6" s="209">
        <f>E6-C6</f>
        <v>0</v>
      </c>
      <c r="H6" s="210">
        <f>F6-D6/30.126</f>
        <v>0</v>
      </c>
    </row>
    <row r="7" spans="1:8" ht="15.75">
      <c r="A7" s="33">
        <f>A6+1</f>
        <v>2</v>
      </c>
      <c r="B7" s="63" t="s">
        <v>322</v>
      </c>
      <c r="C7" s="176">
        <v>0</v>
      </c>
      <c r="D7" s="176">
        <v>0</v>
      </c>
      <c r="E7" s="176">
        <v>0</v>
      </c>
      <c r="F7" s="176">
        <v>0</v>
      </c>
      <c r="G7" s="209">
        <f aca="true" t="shared" si="0" ref="G7:H58">E7-C7</f>
        <v>0</v>
      </c>
      <c r="H7" s="210">
        <f>F7-D7/30.126</f>
        <v>0</v>
      </c>
    </row>
    <row r="8" spans="1:8" ht="15.75">
      <c r="A8" s="33">
        <f aca="true" t="shared" si="1" ref="A8:A58">A7+1</f>
        <v>3</v>
      </c>
      <c r="B8" s="63" t="s">
        <v>348</v>
      </c>
      <c r="C8" s="176">
        <v>0</v>
      </c>
      <c r="D8" s="176">
        <v>0</v>
      </c>
      <c r="E8" s="176">
        <v>0</v>
      </c>
      <c r="F8" s="176">
        <v>0</v>
      </c>
      <c r="G8" s="209">
        <f t="shared" si="0"/>
        <v>0</v>
      </c>
      <c r="H8" s="210">
        <f>F8-D8/30.126</f>
        <v>0</v>
      </c>
    </row>
    <row r="9" spans="1:8" ht="15.75">
      <c r="A9" s="33">
        <f t="shared" si="1"/>
        <v>4</v>
      </c>
      <c r="B9" s="63" t="s">
        <v>75</v>
      </c>
      <c r="C9" s="176">
        <v>0</v>
      </c>
      <c r="D9" s="176">
        <v>0</v>
      </c>
      <c r="E9" s="176">
        <v>0</v>
      </c>
      <c r="F9" s="176">
        <v>0</v>
      </c>
      <c r="G9" s="209">
        <f t="shared" si="0"/>
        <v>0</v>
      </c>
      <c r="H9" s="210">
        <f t="shared" si="0"/>
        <v>0</v>
      </c>
    </row>
    <row r="10" spans="1:8" ht="15.75">
      <c r="A10" s="33">
        <f t="shared" si="1"/>
        <v>5</v>
      </c>
      <c r="B10" s="63" t="s">
        <v>347</v>
      </c>
      <c r="C10" s="176">
        <v>0</v>
      </c>
      <c r="D10" s="176">
        <v>0</v>
      </c>
      <c r="E10" s="176">
        <v>0</v>
      </c>
      <c r="F10" s="176">
        <v>0</v>
      </c>
      <c r="G10" s="209">
        <f t="shared" si="0"/>
        <v>0</v>
      </c>
      <c r="H10" s="210">
        <f t="shared" si="0"/>
        <v>0</v>
      </c>
    </row>
    <row r="11" spans="1:8" ht="15.75">
      <c r="A11" s="33">
        <f t="shared" si="1"/>
        <v>6</v>
      </c>
      <c r="B11" s="486" t="s">
        <v>1026</v>
      </c>
      <c r="C11" s="65">
        <f>SUM(C12:C15)</f>
        <v>1764506.2100000002</v>
      </c>
      <c r="D11" s="65">
        <f>SUM(D12:D15)</f>
        <v>297083.6</v>
      </c>
      <c r="E11" s="65">
        <f>SUM(E12:E15)</f>
        <v>1716869.1099999999</v>
      </c>
      <c r="F11" s="65">
        <f>SUM(F12:F15)</f>
        <v>315068.4</v>
      </c>
      <c r="G11" s="209">
        <f t="shared" si="0"/>
        <v>-47637.100000000326</v>
      </c>
      <c r="H11" s="210">
        <f t="shared" si="0"/>
        <v>17984.800000000047</v>
      </c>
    </row>
    <row r="12" spans="1:8" ht="15.75">
      <c r="A12" s="33">
        <f t="shared" si="1"/>
        <v>7</v>
      </c>
      <c r="B12" s="63" t="s">
        <v>110</v>
      </c>
      <c r="C12" s="176">
        <v>1132666.48</v>
      </c>
      <c r="D12" s="176">
        <v>0</v>
      </c>
      <c r="E12" s="176">
        <v>1146538.66</v>
      </c>
      <c r="F12" s="176">
        <v>0</v>
      </c>
      <c r="G12" s="209">
        <f t="shared" si="0"/>
        <v>13872.179999999935</v>
      </c>
      <c r="H12" s="210">
        <f t="shared" si="0"/>
        <v>0</v>
      </c>
    </row>
    <row r="13" spans="1:8" ht="15.75">
      <c r="A13" s="33">
        <f t="shared" si="1"/>
        <v>8</v>
      </c>
      <c r="B13" s="63" t="s">
        <v>111</v>
      </c>
      <c r="C13" s="176">
        <v>113203.84</v>
      </c>
      <c r="D13" s="176">
        <v>0</v>
      </c>
      <c r="E13" s="176">
        <v>137832.21</v>
      </c>
      <c r="F13" s="176"/>
      <c r="G13" s="209">
        <f t="shared" si="0"/>
        <v>24628.369999999995</v>
      </c>
      <c r="H13" s="210">
        <f t="shared" si="0"/>
        <v>0</v>
      </c>
    </row>
    <row r="14" spans="1:8" ht="15.75">
      <c r="A14" s="33">
        <f>A13+1</f>
        <v>9</v>
      </c>
      <c r="B14" s="63" t="s">
        <v>112</v>
      </c>
      <c r="C14" s="176">
        <v>157776.3</v>
      </c>
      <c r="D14" s="176">
        <v>102854.1</v>
      </c>
      <c r="E14" s="176">
        <v>157359.78</v>
      </c>
      <c r="F14" s="176">
        <v>106312.57</v>
      </c>
      <c r="G14" s="209">
        <f t="shared" si="0"/>
        <v>-416.5199999999895</v>
      </c>
      <c r="H14" s="210">
        <f t="shared" si="0"/>
        <v>3458.470000000001</v>
      </c>
    </row>
    <row r="15" spans="1:8" ht="31.5">
      <c r="A15" s="514">
        <f t="shared" si="1"/>
        <v>10</v>
      </c>
      <c r="B15" s="515" t="s">
        <v>1296</v>
      </c>
      <c r="C15" s="176">
        <v>360859.59</v>
      </c>
      <c r="D15" s="176">
        <v>194229.5</v>
      </c>
      <c r="E15" s="176">
        <v>275138.46</v>
      </c>
      <c r="F15" s="176">
        <v>208755.83</v>
      </c>
      <c r="G15" s="209">
        <f t="shared" si="0"/>
        <v>-85721.13</v>
      </c>
      <c r="H15" s="210">
        <f t="shared" si="0"/>
        <v>14526.329999999987</v>
      </c>
    </row>
    <row r="16" spans="1:8" ht="15.75">
      <c r="A16" s="33">
        <f t="shared" si="1"/>
        <v>11</v>
      </c>
      <c r="B16" s="75" t="s">
        <v>35</v>
      </c>
      <c r="C16" s="176">
        <v>0</v>
      </c>
      <c r="D16" s="176">
        <v>0</v>
      </c>
      <c r="E16" s="176">
        <v>0</v>
      </c>
      <c r="F16" s="176">
        <v>0</v>
      </c>
      <c r="G16" s="209">
        <f t="shared" si="0"/>
        <v>0</v>
      </c>
      <c r="H16" s="210">
        <f t="shared" si="0"/>
        <v>0</v>
      </c>
    </row>
    <row r="17" spans="1:8" ht="15.75">
      <c r="A17" s="33">
        <f t="shared" si="1"/>
        <v>12</v>
      </c>
      <c r="B17" s="75" t="s">
        <v>387</v>
      </c>
      <c r="C17" s="176">
        <v>0</v>
      </c>
      <c r="D17" s="176">
        <v>0</v>
      </c>
      <c r="E17" s="176">
        <v>0</v>
      </c>
      <c r="F17" s="176">
        <v>0</v>
      </c>
      <c r="G17" s="209">
        <f t="shared" si="0"/>
        <v>0</v>
      </c>
      <c r="H17" s="210">
        <f t="shared" si="0"/>
        <v>0</v>
      </c>
    </row>
    <row r="18" spans="1:8" ht="15.75">
      <c r="A18" s="33">
        <f t="shared" si="1"/>
        <v>13</v>
      </c>
      <c r="B18" s="75" t="s">
        <v>388</v>
      </c>
      <c r="C18" s="176">
        <v>95062.98</v>
      </c>
      <c r="D18" s="176">
        <v>0</v>
      </c>
      <c r="E18" s="176">
        <v>102686.65</v>
      </c>
      <c r="F18" s="176">
        <v>0</v>
      </c>
      <c r="G18" s="209">
        <f t="shared" si="0"/>
        <v>7623.669999999998</v>
      </c>
      <c r="H18" s="210">
        <f t="shared" si="0"/>
        <v>0</v>
      </c>
    </row>
    <row r="19" spans="1:8" ht="15.75">
      <c r="A19" s="33">
        <f t="shared" si="1"/>
        <v>14</v>
      </c>
      <c r="B19" s="75" t="s">
        <v>389</v>
      </c>
      <c r="C19" s="176">
        <v>0</v>
      </c>
      <c r="D19" s="176">
        <v>0</v>
      </c>
      <c r="E19" s="176">
        <v>0</v>
      </c>
      <c r="F19" s="176">
        <v>0</v>
      </c>
      <c r="G19" s="209">
        <f t="shared" si="0"/>
        <v>0</v>
      </c>
      <c r="H19" s="210">
        <f t="shared" si="0"/>
        <v>0</v>
      </c>
    </row>
    <row r="20" spans="1:8" ht="15.75">
      <c r="A20" s="33">
        <f t="shared" si="1"/>
        <v>15</v>
      </c>
      <c r="B20" s="75" t="s">
        <v>390</v>
      </c>
      <c r="C20" s="176">
        <v>0</v>
      </c>
      <c r="D20" s="176">
        <v>0</v>
      </c>
      <c r="E20" s="176">
        <v>0</v>
      </c>
      <c r="F20" s="176">
        <v>0</v>
      </c>
      <c r="G20" s="209">
        <f t="shared" si="0"/>
        <v>0</v>
      </c>
      <c r="H20" s="210">
        <f t="shared" si="0"/>
        <v>0</v>
      </c>
    </row>
    <row r="21" spans="1:8" ht="15.75">
      <c r="A21" s="33">
        <f t="shared" si="1"/>
        <v>16</v>
      </c>
      <c r="B21" s="75" t="s">
        <v>12</v>
      </c>
      <c r="C21" s="65">
        <f>SUM(C22:C23)</f>
        <v>331.53</v>
      </c>
      <c r="D21" s="65">
        <f>SUM(D22:D23)</f>
        <v>174.55</v>
      </c>
      <c r="E21" s="65">
        <f>SUM(E22:E23)</f>
        <v>158.21</v>
      </c>
      <c r="F21" s="65">
        <f>SUM(F22:F23)</f>
        <v>87.25</v>
      </c>
      <c r="G21" s="209">
        <f t="shared" si="0"/>
        <v>-173.31999999999996</v>
      </c>
      <c r="H21" s="210">
        <f t="shared" si="0"/>
        <v>-87.30000000000001</v>
      </c>
    </row>
    <row r="22" spans="1:8" ht="15.75">
      <c r="A22" s="33">
        <f t="shared" si="1"/>
        <v>17</v>
      </c>
      <c r="B22" s="63" t="s">
        <v>116</v>
      </c>
      <c r="C22" s="176">
        <v>0</v>
      </c>
      <c r="D22" s="176">
        <v>0</v>
      </c>
      <c r="E22" s="176">
        <v>0</v>
      </c>
      <c r="F22" s="176">
        <v>0</v>
      </c>
      <c r="G22" s="209">
        <f t="shared" si="0"/>
        <v>0</v>
      </c>
      <c r="H22" s="210">
        <f t="shared" si="0"/>
        <v>0</v>
      </c>
    </row>
    <row r="23" spans="1:8" ht="15.75">
      <c r="A23" s="33">
        <f t="shared" si="1"/>
        <v>18</v>
      </c>
      <c r="B23" s="154" t="s">
        <v>117</v>
      </c>
      <c r="C23" s="176">
        <v>331.53</v>
      </c>
      <c r="D23" s="177">
        <v>174.55</v>
      </c>
      <c r="E23" s="176">
        <v>158.21</v>
      </c>
      <c r="F23" s="177">
        <v>87.25</v>
      </c>
      <c r="G23" s="209">
        <f t="shared" si="0"/>
        <v>-173.31999999999996</v>
      </c>
      <c r="H23" s="210">
        <f t="shared" si="0"/>
        <v>-87.30000000000001</v>
      </c>
    </row>
    <row r="24" spans="1:8" ht="15.75">
      <c r="A24" s="33">
        <f t="shared" si="1"/>
        <v>19</v>
      </c>
      <c r="B24" s="75" t="s">
        <v>391</v>
      </c>
      <c r="C24" s="176">
        <v>118.55</v>
      </c>
      <c r="D24" s="176">
        <v>0</v>
      </c>
      <c r="E24" s="176">
        <v>201.72</v>
      </c>
      <c r="F24" s="176">
        <v>0</v>
      </c>
      <c r="G24" s="209">
        <f t="shared" si="0"/>
        <v>83.17</v>
      </c>
      <c r="H24" s="210">
        <f t="shared" si="0"/>
        <v>0</v>
      </c>
    </row>
    <row r="25" spans="1:8" ht="15.75" customHeight="1">
      <c r="A25" s="33">
        <f t="shared" si="1"/>
        <v>20</v>
      </c>
      <c r="B25" s="75" t="s">
        <v>13</v>
      </c>
      <c r="C25" s="65">
        <f>SUM(C26:C38)</f>
        <v>4516619.350000001</v>
      </c>
      <c r="D25" s="65">
        <f>SUM(D26:D38)</f>
        <v>123714.22</v>
      </c>
      <c r="E25" s="65">
        <f>SUM(E26:E38)</f>
        <v>4198714.3</v>
      </c>
      <c r="F25" s="65">
        <f>SUM(F26:F38)</f>
        <v>154496.31</v>
      </c>
      <c r="G25" s="209">
        <f t="shared" si="0"/>
        <v>-317905.05000000075</v>
      </c>
      <c r="H25" s="210">
        <f t="shared" si="0"/>
        <v>30782.089999999997</v>
      </c>
    </row>
    <row r="26" spans="1:8" ht="15.75" customHeight="1">
      <c r="A26" s="33">
        <f t="shared" si="1"/>
        <v>21</v>
      </c>
      <c r="B26" s="579" t="s">
        <v>1254</v>
      </c>
      <c r="C26" s="176">
        <v>2663200.43</v>
      </c>
      <c r="D26" s="176">
        <v>0</v>
      </c>
      <c r="E26" s="176">
        <v>2347817.05</v>
      </c>
      <c r="F26" s="176">
        <v>0</v>
      </c>
      <c r="G26" s="209">
        <f t="shared" si="0"/>
        <v>-315383.38000000035</v>
      </c>
      <c r="H26" s="210">
        <f t="shared" si="0"/>
        <v>0</v>
      </c>
    </row>
    <row r="27" spans="1:8" ht="15.75">
      <c r="A27" s="33">
        <f t="shared" si="1"/>
        <v>22</v>
      </c>
      <c r="B27" s="589" t="s">
        <v>1294</v>
      </c>
      <c r="C27" s="176">
        <v>538236.51</v>
      </c>
      <c r="D27" s="176">
        <v>0</v>
      </c>
      <c r="E27" s="176">
        <v>522692.71</v>
      </c>
      <c r="F27" s="176">
        <v>0</v>
      </c>
      <c r="G27" s="209">
        <f t="shared" si="0"/>
        <v>-15543.799999999988</v>
      </c>
      <c r="H27" s="210">
        <f t="shared" si="0"/>
        <v>0</v>
      </c>
    </row>
    <row r="28" spans="1:8" ht="15.75">
      <c r="A28" s="33">
        <f t="shared" si="1"/>
        <v>23</v>
      </c>
      <c r="B28" s="63" t="s">
        <v>118</v>
      </c>
      <c r="C28" s="176">
        <v>80041.44</v>
      </c>
      <c r="D28" s="176">
        <v>109046.11</v>
      </c>
      <c r="E28" s="176">
        <v>145792.77</v>
      </c>
      <c r="F28" s="176">
        <v>129494.36</v>
      </c>
      <c r="G28" s="209">
        <f t="shared" si="0"/>
        <v>65751.32999999999</v>
      </c>
      <c r="H28" s="210">
        <f t="shared" si="0"/>
        <v>20448.25</v>
      </c>
    </row>
    <row r="29" spans="1:8" ht="15.75">
      <c r="A29" s="33">
        <f t="shared" si="1"/>
        <v>24</v>
      </c>
      <c r="B29" s="63" t="s">
        <v>119</v>
      </c>
      <c r="C29" s="176">
        <v>849.38</v>
      </c>
      <c r="D29" s="176">
        <v>0</v>
      </c>
      <c r="E29" s="176">
        <v>0</v>
      </c>
      <c r="F29" s="176">
        <v>0</v>
      </c>
      <c r="G29" s="209">
        <f t="shared" si="0"/>
        <v>-849.38</v>
      </c>
      <c r="H29" s="210">
        <f t="shared" si="0"/>
        <v>0</v>
      </c>
    </row>
    <row r="30" spans="1:8" ht="15.75">
      <c r="A30" s="33">
        <f t="shared" si="1"/>
        <v>25</v>
      </c>
      <c r="B30" s="579" t="s">
        <v>1025</v>
      </c>
      <c r="C30" s="176">
        <v>0</v>
      </c>
      <c r="D30" s="176">
        <v>0</v>
      </c>
      <c r="E30" s="176">
        <v>0</v>
      </c>
      <c r="F30" s="176">
        <v>0</v>
      </c>
      <c r="G30" s="209">
        <f t="shared" si="0"/>
        <v>0</v>
      </c>
      <c r="H30" s="210">
        <f t="shared" si="0"/>
        <v>0</v>
      </c>
    </row>
    <row r="31" spans="1:8" ht="15.75">
      <c r="A31" s="33">
        <f t="shared" si="1"/>
        <v>26</v>
      </c>
      <c r="B31" s="63" t="s">
        <v>120</v>
      </c>
      <c r="C31" s="176">
        <v>0</v>
      </c>
      <c r="D31" s="176">
        <v>0</v>
      </c>
      <c r="E31" s="176">
        <v>0</v>
      </c>
      <c r="F31" s="176">
        <v>0</v>
      </c>
      <c r="G31" s="209">
        <f t="shared" si="0"/>
        <v>0</v>
      </c>
      <c r="H31" s="210">
        <f t="shared" si="0"/>
        <v>0</v>
      </c>
    </row>
    <row r="32" spans="1:8" ht="15.75">
      <c r="A32" s="33">
        <f t="shared" si="1"/>
        <v>27</v>
      </c>
      <c r="B32" s="63" t="s">
        <v>121</v>
      </c>
      <c r="C32" s="176">
        <v>0</v>
      </c>
      <c r="D32" s="176">
        <v>0</v>
      </c>
      <c r="E32" s="176">
        <v>0</v>
      </c>
      <c r="F32" s="176">
        <v>0</v>
      </c>
      <c r="G32" s="209">
        <f t="shared" si="0"/>
        <v>0</v>
      </c>
      <c r="H32" s="210">
        <f t="shared" si="0"/>
        <v>0</v>
      </c>
    </row>
    <row r="33" spans="1:8" ht="15.75">
      <c r="A33" s="33">
        <f t="shared" si="1"/>
        <v>28</v>
      </c>
      <c r="B33" s="63" t="s">
        <v>122</v>
      </c>
      <c r="C33" s="176">
        <v>0</v>
      </c>
      <c r="D33" s="176">
        <v>0</v>
      </c>
      <c r="E33" s="176">
        <v>0</v>
      </c>
      <c r="F33" s="176">
        <v>0</v>
      </c>
      <c r="G33" s="209">
        <f t="shared" si="0"/>
        <v>0</v>
      </c>
      <c r="H33" s="210">
        <f t="shared" si="0"/>
        <v>0</v>
      </c>
    </row>
    <row r="34" spans="1:8" ht="15.75">
      <c r="A34" s="33">
        <f t="shared" si="1"/>
        <v>29</v>
      </c>
      <c r="B34" s="63" t="s">
        <v>123</v>
      </c>
      <c r="C34" s="176">
        <v>0</v>
      </c>
      <c r="D34" s="176">
        <v>0</v>
      </c>
      <c r="E34" s="176">
        <v>0</v>
      </c>
      <c r="F34" s="176">
        <v>0</v>
      </c>
      <c r="G34" s="209">
        <f t="shared" si="0"/>
        <v>0</v>
      </c>
      <c r="H34" s="210">
        <f t="shared" si="0"/>
        <v>0</v>
      </c>
    </row>
    <row r="35" spans="1:8" ht="15.75">
      <c r="A35" s="33">
        <f t="shared" si="1"/>
        <v>30</v>
      </c>
      <c r="B35" s="63" t="s">
        <v>124</v>
      </c>
      <c r="C35" s="176">
        <v>509565.94</v>
      </c>
      <c r="D35" s="176">
        <v>0</v>
      </c>
      <c r="E35" s="176">
        <v>694732.12</v>
      </c>
      <c r="F35" s="176">
        <v>0</v>
      </c>
      <c r="G35" s="209">
        <f t="shared" si="0"/>
        <v>185166.18</v>
      </c>
      <c r="H35" s="210">
        <f t="shared" si="0"/>
        <v>0</v>
      </c>
    </row>
    <row r="36" spans="1:9" ht="15.75">
      <c r="A36" s="402">
        <f t="shared" si="1"/>
        <v>31</v>
      </c>
      <c r="B36" s="580" t="s">
        <v>1255</v>
      </c>
      <c r="C36" s="176">
        <v>0</v>
      </c>
      <c r="D36" s="176">
        <v>0</v>
      </c>
      <c r="E36" s="176">
        <v>0</v>
      </c>
      <c r="F36" s="176">
        <v>0</v>
      </c>
      <c r="G36" s="209">
        <f t="shared" si="0"/>
        <v>0</v>
      </c>
      <c r="H36" s="210">
        <f t="shared" si="0"/>
        <v>0</v>
      </c>
      <c r="I36" s="370"/>
    </row>
    <row r="37" spans="1:8" ht="15.75">
      <c r="A37" s="33">
        <f t="shared" si="1"/>
        <v>32</v>
      </c>
      <c r="B37" s="63" t="s">
        <v>125</v>
      </c>
      <c r="C37" s="176">
        <v>0</v>
      </c>
      <c r="D37" s="176">
        <v>0</v>
      </c>
      <c r="E37" s="176">
        <v>87.6</v>
      </c>
      <c r="F37" s="176">
        <v>0</v>
      </c>
      <c r="G37" s="209">
        <f t="shared" si="0"/>
        <v>87.6</v>
      </c>
      <c r="H37" s="210">
        <f t="shared" si="0"/>
        <v>0</v>
      </c>
    </row>
    <row r="38" spans="1:8" ht="22.5" customHeight="1">
      <c r="A38" s="33">
        <f t="shared" si="1"/>
        <v>33</v>
      </c>
      <c r="B38" s="589" t="s">
        <v>1295</v>
      </c>
      <c r="C38" s="176">
        <v>724725.65</v>
      </c>
      <c r="D38" s="176">
        <v>14668.11</v>
      </c>
      <c r="E38" s="176">
        <v>487592.05</v>
      </c>
      <c r="F38" s="176">
        <v>25001.95</v>
      </c>
      <c r="G38" s="209">
        <f t="shared" si="0"/>
        <v>-237133.60000000003</v>
      </c>
      <c r="H38" s="210">
        <f t="shared" si="0"/>
        <v>10333.84</v>
      </c>
    </row>
    <row r="39" spans="1:8" ht="15.75">
      <c r="A39" s="33">
        <f t="shared" si="1"/>
        <v>34</v>
      </c>
      <c r="B39" s="75" t="s">
        <v>400</v>
      </c>
      <c r="C39" s="176">
        <v>1540</v>
      </c>
      <c r="D39" s="176">
        <v>0</v>
      </c>
      <c r="E39" s="176">
        <v>0</v>
      </c>
      <c r="F39" s="176">
        <v>0</v>
      </c>
      <c r="G39" s="209">
        <f t="shared" si="0"/>
        <v>-1540</v>
      </c>
      <c r="H39" s="210">
        <f t="shared" si="0"/>
        <v>0</v>
      </c>
    </row>
    <row r="40" spans="1:8" ht="15.75">
      <c r="A40" s="33">
        <f t="shared" si="1"/>
        <v>35</v>
      </c>
      <c r="B40" s="75" t="s">
        <v>167</v>
      </c>
      <c r="C40" s="176">
        <v>0</v>
      </c>
      <c r="D40" s="176">
        <v>0</v>
      </c>
      <c r="E40" s="176">
        <v>0</v>
      </c>
      <c r="F40" s="176">
        <v>0</v>
      </c>
      <c r="G40" s="209">
        <f t="shared" si="0"/>
        <v>0</v>
      </c>
      <c r="H40" s="210">
        <f t="shared" si="0"/>
        <v>0</v>
      </c>
    </row>
    <row r="41" spans="1:8" ht="15.75">
      <c r="A41" s="33">
        <f t="shared" si="1"/>
        <v>36</v>
      </c>
      <c r="B41" s="75" t="s">
        <v>164</v>
      </c>
      <c r="C41" s="176">
        <v>0</v>
      </c>
      <c r="D41" s="176">
        <v>0</v>
      </c>
      <c r="E41" s="176">
        <v>0</v>
      </c>
      <c r="F41" s="176">
        <v>0</v>
      </c>
      <c r="G41" s="209">
        <f t="shared" si="0"/>
        <v>0</v>
      </c>
      <c r="H41" s="210">
        <f t="shared" si="0"/>
        <v>0</v>
      </c>
    </row>
    <row r="42" spans="1:8" ht="23.25" customHeight="1">
      <c r="A42" s="33">
        <f t="shared" si="1"/>
        <v>37</v>
      </c>
      <c r="B42" s="75" t="s">
        <v>374</v>
      </c>
      <c r="C42" s="176">
        <v>0</v>
      </c>
      <c r="D42" s="176">
        <v>0</v>
      </c>
      <c r="E42" s="176">
        <v>0</v>
      </c>
      <c r="F42" s="176">
        <v>0</v>
      </c>
      <c r="G42" s="209">
        <f t="shared" si="0"/>
        <v>0</v>
      </c>
      <c r="H42" s="210">
        <f t="shared" si="0"/>
        <v>0</v>
      </c>
    </row>
    <row r="43" spans="1:8" ht="15.75">
      <c r="A43" s="33">
        <f t="shared" si="1"/>
        <v>38</v>
      </c>
      <c r="B43" s="75" t="s">
        <v>302</v>
      </c>
      <c r="C43" s="176">
        <v>0</v>
      </c>
      <c r="D43" s="176">
        <v>0</v>
      </c>
      <c r="E43" s="176">
        <v>0</v>
      </c>
      <c r="F43" s="176">
        <v>0</v>
      </c>
      <c r="G43" s="209">
        <f t="shared" si="0"/>
        <v>0</v>
      </c>
      <c r="H43" s="210">
        <f t="shared" si="0"/>
        <v>0</v>
      </c>
    </row>
    <row r="44" spans="1:8" ht="18.75">
      <c r="A44" s="33">
        <f t="shared" si="1"/>
        <v>39</v>
      </c>
      <c r="B44" s="75" t="s">
        <v>190</v>
      </c>
      <c r="C44" s="175">
        <f>SUM(C45:C48)</f>
        <v>308508.44</v>
      </c>
      <c r="D44" s="175">
        <f>SUM(D45:D48)</f>
        <v>0</v>
      </c>
      <c r="E44" s="175">
        <f>SUM(E45:E48)</f>
        <v>154386.85</v>
      </c>
      <c r="F44" s="175">
        <f>SUM(F45:F48)</f>
        <v>0</v>
      </c>
      <c r="G44" s="209">
        <f t="shared" si="0"/>
        <v>-154121.59</v>
      </c>
      <c r="H44" s="210">
        <f t="shared" si="0"/>
        <v>0</v>
      </c>
    </row>
    <row r="45" spans="1:8" ht="15.75">
      <c r="A45" s="33">
        <f>A44+1</f>
        <v>40</v>
      </c>
      <c r="B45" s="63" t="s">
        <v>276</v>
      </c>
      <c r="C45" s="176">
        <v>0</v>
      </c>
      <c r="D45" s="176">
        <v>0</v>
      </c>
      <c r="E45" s="176">
        <v>0</v>
      </c>
      <c r="F45" s="176">
        <v>0</v>
      </c>
      <c r="G45" s="209">
        <f t="shared" si="0"/>
        <v>0</v>
      </c>
      <c r="H45" s="210">
        <f t="shared" si="0"/>
        <v>0</v>
      </c>
    </row>
    <row r="46" spans="1:8" ht="15.75">
      <c r="A46" s="33">
        <f t="shared" si="1"/>
        <v>41</v>
      </c>
      <c r="B46" s="63" t="s">
        <v>126</v>
      </c>
      <c r="C46" s="176">
        <v>228691.5</v>
      </c>
      <c r="D46" s="176">
        <v>0</v>
      </c>
      <c r="E46" s="176">
        <v>88354</v>
      </c>
      <c r="F46" s="176">
        <v>0</v>
      </c>
      <c r="G46" s="209">
        <f t="shared" si="0"/>
        <v>-140337.5</v>
      </c>
      <c r="H46" s="210">
        <f t="shared" si="0"/>
        <v>0</v>
      </c>
    </row>
    <row r="47" spans="1:8" ht="18.75">
      <c r="A47" s="33">
        <f t="shared" si="1"/>
        <v>42</v>
      </c>
      <c r="B47" s="63" t="s">
        <v>277</v>
      </c>
      <c r="C47" s="176">
        <v>0</v>
      </c>
      <c r="D47" s="176">
        <v>0</v>
      </c>
      <c r="E47" s="176">
        <v>0</v>
      </c>
      <c r="F47" s="176">
        <v>0</v>
      </c>
      <c r="G47" s="209">
        <f t="shared" si="0"/>
        <v>0</v>
      </c>
      <c r="H47" s="210">
        <f t="shared" si="0"/>
        <v>0</v>
      </c>
    </row>
    <row r="48" spans="1:8" ht="15.75">
      <c r="A48" s="33">
        <f t="shared" si="1"/>
        <v>43</v>
      </c>
      <c r="B48" s="432" t="s">
        <v>1248</v>
      </c>
      <c r="C48" s="176">
        <v>79816.94</v>
      </c>
      <c r="D48" s="176">
        <v>0</v>
      </c>
      <c r="E48" s="176">
        <v>66032.85</v>
      </c>
      <c r="F48" s="176">
        <v>0</v>
      </c>
      <c r="G48" s="209">
        <f t="shared" si="0"/>
        <v>-13784.089999999997</v>
      </c>
      <c r="H48" s="210">
        <f t="shared" si="0"/>
        <v>0</v>
      </c>
    </row>
    <row r="49" spans="1:8" ht="15.75">
      <c r="A49" s="33">
        <f t="shared" si="1"/>
        <v>44</v>
      </c>
      <c r="B49" s="75" t="s">
        <v>401</v>
      </c>
      <c r="C49" s="176">
        <v>0</v>
      </c>
      <c r="D49" s="176">
        <v>0</v>
      </c>
      <c r="E49" s="176">
        <v>0</v>
      </c>
      <c r="F49" s="176">
        <v>0</v>
      </c>
      <c r="G49" s="209">
        <f t="shared" si="0"/>
        <v>0</v>
      </c>
      <c r="H49" s="210">
        <f t="shared" si="0"/>
        <v>0</v>
      </c>
    </row>
    <row r="50" spans="1:8" ht="15.75">
      <c r="A50" s="33">
        <f t="shared" si="1"/>
        <v>45</v>
      </c>
      <c r="B50" s="75" t="s">
        <v>165</v>
      </c>
      <c r="C50" s="176">
        <v>0</v>
      </c>
      <c r="D50" s="176">
        <v>82415.85</v>
      </c>
      <c r="E50" s="176">
        <v>0</v>
      </c>
      <c r="F50" s="176">
        <v>93731.66</v>
      </c>
      <c r="G50" s="209">
        <f t="shared" si="0"/>
        <v>0</v>
      </c>
      <c r="H50" s="210">
        <f t="shared" si="0"/>
        <v>11315.809999999998</v>
      </c>
    </row>
    <row r="51" spans="1:8" ht="15.75">
      <c r="A51" s="33">
        <f t="shared" si="1"/>
        <v>46</v>
      </c>
      <c r="B51" s="75" t="s">
        <v>211</v>
      </c>
      <c r="C51" s="44" t="s">
        <v>365</v>
      </c>
      <c r="D51" s="44" t="s">
        <v>365</v>
      </c>
      <c r="E51" s="44" t="s">
        <v>365</v>
      </c>
      <c r="F51" s="44" t="s">
        <v>365</v>
      </c>
      <c r="G51" s="371" t="s">
        <v>186</v>
      </c>
      <c r="H51" s="372" t="s">
        <v>186</v>
      </c>
    </row>
    <row r="52" spans="1:8" ht="15.75">
      <c r="A52" s="33">
        <f t="shared" si="1"/>
        <v>47</v>
      </c>
      <c r="B52" s="182" t="s">
        <v>168</v>
      </c>
      <c r="C52" s="176">
        <v>0</v>
      </c>
      <c r="D52" s="176">
        <v>0</v>
      </c>
      <c r="E52" s="176">
        <v>0</v>
      </c>
      <c r="F52" s="176">
        <v>0</v>
      </c>
      <c r="G52" s="209">
        <f t="shared" si="0"/>
        <v>0</v>
      </c>
      <c r="H52" s="210">
        <f t="shared" si="0"/>
        <v>0</v>
      </c>
    </row>
    <row r="53" spans="1:8" ht="15.75">
      <c r="A53" s="581" t="s">
        <v>901</v>
      </c>
      <c r="B53" s="582" t="s">
        <v>902</v>
      </c>
      <c r="C53" s="176">
        <v>0</v>
      </c>
      <c r="D53" s="176">
        <v>0</v>
      </c>
      <c r="E53" s="176">
        <v>0</v>
      </c>
      <c r="F53" s="176">
        <v>0</v>
      </c>
      <c r="G53" s="209">
        <f>E53-C53</f>
        <v>0</v>
      </c>
      <c r="H53" s="210">
        <f>F53-D53</f>
        <v>0</v>
      </c>
    </row>
    <row r="54" spans="1:8" ht="15.75">
      <c r="A54" s="33">
        <f>A52+1</f>
        <v>48</v>
      </c>
      <c r="B54" s="75" t="s">
        <v>169</v>
      </c>
      <c r="C54" s="176">
        <v>52092.8</v>
      </c>
      <c r="D54" s="176">
        <v>0</v>
      </c>
      <c r="E54" s="176">
        <v>80602</v>
      </c>
      <c r="F54" s="176">
        <v>0</v>
      </c>
      <c r="G54" s="209">
        <f t="shared" si="0"/>
        <v>28509.199999999997</v>
      </c>
      <c r="H54" s="210">
        <f t="shared" si="0"/>
        <v>0</v>
      </c>
    </row>
    <row r="55" spans="1:8" ht="15.75">
      <c r="A55" s="33">
        <f t="shared" si="1"/>
        <v>49</v>
      </c>
      <c r="B55" s="75" t="s">
        <v>170</v>
      </c>
      <c r="C55" s="176">
        <v>25902467.51</v>
      </c>
      <c r="D55" s="176">
        <v>0</v>
      </c>
      <c r="E55" s="176">
        <v>24189305.35</v>
      </c>
      <c r="F55" s="176">
        <v>0</v>
      </c>
      <c r="G55" s="209">
        <f t="shared" si="0"/>
        <v>-1713162.1600000001</v>
      </c>
      <c r="H55" s="210">
        <f t="shared" si="0"/>
        <v>0</v>
      </c>
    </row>
    <row r="56" spans="1:8" ht="15.75">
      <c r="A56" s="33">
        <f t="shared" si="1"/>
        <v>50</v>
      </c>
      <c r="B56" s="155" t="s">
        <v>349</v>
      </c>
      <c r="C56" s="178"/>
      <c r="D56" s="178"/>
      <c r="E56" s="178"/>
      <c r="F56" s="178"/>
      <c r="G56" s="209">
        <f t="shared" si="0"/>
        <v>0</v>
      </c>
      <c r="H56" s="210">
        <f t="shared" si="0"/>
        <v>0</v>
      </c>
    </row>
    <row r="57" spans="1:8" ht="15.75">
      <c r="A57" s="33">
        <f t="shared" si="1"/>
        <v>51</v>
      </c>
      <c r="B57" s="155" t="s">
        <v>191</v>
      </c>
      <c r="C57" s="179">
        <v>278419.49</v>
      </c>
      <c r="D57" s="179">
        <v>0</v>
      </c>
      <c r="E57" s="179">
        <v>309222.15</v>
      </c>
      <c r="F57" s="179">
        <v>0</v>
      </c>
      <c r="G57" s="209">
        <f t="shared" si="0"/>
        <v>30802.660000000033</v>
      </c>
      <c r="H57" s="210">
        <f t="shared" si="0"/>
        <v>0</v>
      </c>
    </row>
    <row r="58" spans="1:8" s="156" customFormat="1" ht="32.25" thickBot="1">
      <c r="A58" s="34">
        <f t="shared" si="1"/>
        <v>52</v>
      </c>
      <c r="B58" s="159" t="s">
        <v>189</v>
      </c>
      <c r="C58" s="66">
        <f>C6+C11+SUM(C16:C21)+C24+C25+SUM(C39:C44)+SUM(C49:C53)+C55</f>
        <v>32589154.570000004</v>
      </c>
      <c r="D58" s="66">
        <f>D6+D11+SUM(D16:D21)+D24+D25+SUM(D39:D44)+SUM(D49:D55)</f>
        <v>503388.22</v>
      </c>
      <c r="E58" s="66">
        <f>E6+E11+SUM(E16:E21)+E24+E25+SUM(E39:E44)+SUM(E49:E53)+E55</f>
        <v>30362322.19</v>
      </c>
      <c r="F58" s="66">
        <f>F6+F11+SUM(F16:F21)+F24+F25+SUM(F39:F44)+SUM(F49:F55)</f>
        <v>563383.62</v>
      </c>
      <c r="G58" s="222">
        <f t="shared" si="0"/>
        <v>-2226832.3800000027</v>
      </c>
      <c r="H58" s="223">
        <f t="shared" si="0"/>
        <v>59995.40000000002</v>
      </c>
    </row>
    <row r="59" spans="2:9" ht="21" customHeight="1">
      <c r="B59" s="3"/>
      <c r="C59" s="3"/>
      <c r="D59" s="488">
        <f>C58+D58</f>
        <v>33092542.790000003</v>
      </c>
      <c r="E59" s="487"/>
      <c r="F59" s="488">
        <f>E58+F58</f>
        <v>30925705.810000002</v>
      </c>
      <c r="G59" s="3"/>
      <c r="H59" s="3"/>
      <c r="I59" s="485" t="s">
        <v>1014</v>
      </c>
    </row>
    <row r="60" spans="1:8" ht="33" customHeight="1">
      <c r="A60" s="716" t="s">
        <v>279</v>
      </c>
      <c r="B60" s="717"/>
      <c r="C60" s="717"/>
      <c r="D60" s="717"/>
      <c r="E60" s="717"/>
      <c r="F60" s="717"/>
      <c r="G60" s="717"/>
      <c r="H60" s="718"/>
    </row>
    <row r="61" spans="1:8" ht="30.75" customHeight="1">
      <c r="A61" s="719" t="s">
        <v>278</v>
      </c>
      <c r="B61" s="720"/>
      <c r="C61" s="720"/>
      <c r="D61" s="720"/>
      <c r="E61" s="720"/>
      <c r="F61" s="720"/>
      <c r="G61" s="720"/>
      <c r="H61" s="721"/>
    </row>
    <row r="62" ht="18" customHeight="1"/>
    <row r="63" ht="18" customHeight="1"/>
    <row r="64" ht="18" customHeight="1"/>
    <row r="65" spans="1:8" ht="18.75" customHeight="1">
      <c r="A65" s="701" t="s">
        <v>1356</v>
      </c>
      <c r="B65" s="701"/>
      <c r="C65" s="701"/>
      <c r="D65" s="701"/>
      <c r="E65" s="701"/>
      <c r="F65" s="701"/>
      <c r="G65" s="701"/>
      <c r="H65" s="701"/>
    </row>
    <row r="66" spans="1:8" ht="21.75" customHeight="1">
      <c r="A66" s="701" t="s">
        <v>1363</v>
      </c>
      <c r="B66" s="701"/>
      <c r="C66" s="701"/>
      <c r="D66" s="701"/>
      <c r="E66" s="701"/>
      <c r="F66" s="701"/>
      <c r="G66" s="701"/>
      <c r="H66" s="701"/>
    </row>
    <row r="67" spans="1:8" ht="21.75" customHeight="1">
      <c r="A67" s="701" t="s">
        <v>1357</v>
      </c>
      <c r="B67" s="701"/>
      <c r="C67" s="701"/>
      <c r="D67" s="701"/>
      <c r="E67" s="701"/>
      <c r="F67" s="701"/>
      <c r="G67" s="701"/>
      <c r="H67" s="701"/>
    </row>
  </sheetData>
  <sheetProtection/>
  <mergeCells count="12">
    <mergeCell ref="A65:H65"/>
    <mergeCell ref="A66:H66"/>
    <mergeCell ref="A67:H67"/>
    <mergeCell ref="A60:H60"/>
    <mergeCell ref="A61:H61"/>
    <mergeCell ref="A1:H1"/>
    <mergeCell ref="A2:H2"/>
    <mergeCell ref="A3:A4"/>
    <mergeCell ref="B3:B4"/>
    <mergeCell ref="C3:D3"/>
    <mergeCell ref="E3:F3"/>
    <mergeCell ref="G3:H3"/>
  </mergeCells>
  <printOptions gridLines="1"/>
  <pageMargins left="0.5118110236220472" right="0.31496062992125984" top="0.4330708661417323" bottom="0.48" header="0.3937007874015748" footer="0.2362204724409449"/>
  <pageSetup fitToHeight="2" fitToWidth="2" horizontalDpi="600" verticalDpi="600" orientation="landscape" paperSize="9" scale="71" r:id="rId1"/>
  <rowBreaks count="1" manualBreakCount="1">
    <brk id="38" max="255" man="1"/>
  </rowBreaks>
</worksheet>
</file>

<file path=xl/worksheets/sheet8.xml><?xml version="1.0" encoding="utf-8"?>
<worksheet xmlns="http://schemas.openxmlformats.org/spreadsheetml/2006/main" xmlns:r="http://schemas.openxmlformats.org/officeDocument/2006/relationships">
  <sheetPr>
    <tabColor indexed="42"/>
    <pageSetUpPr fitToPage="1"/>
  </sheetPr>
  <dimension ref="A1:H2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D20"/>
    </sheetView>
  </sheetViews>
  <sheetFormatPr defaultColWidth="9.140625" defaultRowHeight="12.75"/>
  <cols>
    <col min="1" max="1" width="7.8515625" style="3" customWidth="1"/>
    <col min="2" max="2" width="89.57421875" style="6" customWidth="1"/>
    <col min="3" max="3" width="16.8515625" style="1" customWidth="1"/>
    <col min="4" max="4" width="17.28125" style="1" customWidth="1"/>
    <col min="5" max="16384" width="9.140625" style="1" customWidth="1"/>
  </cols>
  <sheetData>
    <row r="1" spans="1:4" ht="49.5" customHeight="1">
      <c r="A1" s="702" t="s">
        <v>1090</v>
      </c>
      <c r="B1" s="703"/>
      <c r="C1" s="703"/>
      <c r="D1" s="704"/>
    </row>
    <row r="2" spans="1:4" ht="34.5" customHeight="1">
      <c r="A2" s="697" t="s">
        <v>1365</v>
      </c>
      <c r="B2" s="698"/>
      <c r="C2" s="698"/>
      <c r="D2" s="699"/>
    </row>
    <row r="3" spans="1:4" s="10" customFormat="1" ht="31.5">
      <c r="A3" s="30" t="s">
        <v>238</v>
      </c>
      <c r="B3" s="17" t="s">
        <v>380</v>
      </c>
      <c r="C3" s="14">
        <v>2012</v>
      </c>
      <c r="D3" s="29">
        <v>2013</v>
      </c>
    </row>
    <row r="4" spans="1:4" s="10" customFormat="1" ht="15.75">
      <c r="A4" s="30"/>
      <c r="B4" s="17"/>
      <c r="C4" s="14" t="s">
        <v>332</v>
      </c>
      <c r="D4" s="29" t="s">
        <v>333</v>
      </c>
    </row>
    <row r="5" spans="1:8" ht="15.75" customHeight="1">
      <c r="A5" s="33">
        <v>1</v>
      </c>
      <c r="B5" s="477" t="s">
        <v>1002</v>
      </c>
      <c r="C5" s="51">
        <f>C6+C7+C8</f>
        <v>2663200.4299999997</v>
      </c>
      <c r="D5" s="52">
        <f>D6+D7+D8</f>
        <v>2347817.05</v>
      </c>
      <c r="E5" s="10"/>
      <c r="F5" s="10"/>
      <c r="G5" s="405"/>
      <c r="H5" s="405"/>
    </row>
    <row r="6" spans="1:8" ht="31.5">
      <c r="A6" s="33">
        <v>2</v>
      </c>
      <c r="B6" s="478" t="s">
        <v>1145</v>
      </c>
      <c r="C6" s="60">
        <v>380704.65</v>
      </c>
      <c r="D6" s="60">
        <v>412939.16</v>
      </c>
      <c r="E6" s="10"/>
      <c r="F6" s="10"/>
      <c r="G6" s="405"/>
      <c r="H6" s="405"/>
    </row>
    <row r="7" spans="1:7" ht="15.75">
      <c r="A7" s="33">
        <v>3</v>
      </c>
      <c r="B7" s="478" t="s">
        <v>1144</v>
      </c>
      <c r="C7" s="183">
        <v>13000</v>
      </c>
      <c r="D7" s="183">
        <v>14000</v>
      </c>
      <c r="G7" s="405"/>
    </row>
    <row r="8" spans="1:7" ht="21.75" customHeight="1">
      <c r="A8" s="402">
        <v>4</v>
      </c>
      <c r="B8" s="478" t="s">
        <v>1003</v>
      </c>
      <c r="C8" s="183">
        <v>2269495.78</v>
      </c>
      <c r="D8" s="183">
        <v>1920877.89</v>
      </c>
      <c r="G8" s="405"/>
    </row>
    <row r="9" spans="1:4" ht="15.75">
      <c r="A9" s="33">
        <v>5</v>
      </c>
      <c r="B9" s="46" t="s">
        <v>1256</v>
      </c>
      <c r="C9" s="65">
        <f>SUM(C10:C13)</f>
        <v>538236.51</v>
      </c>
      <c r="D9" s="168">
        <f>SUM(D10:D13)</f>
        <v>522692.71</v>
      </c>
    </row>
    <row r="10" spans="1:4" ht="15.75">
      <c r="A10" s="33">
        <v>6</v>
      </c>
      <c r="B10" s="27" t="s">
        <v>1146</v>
      </c>
      <c r="C10" s="60">
        <v>362806.15</v>
      </c>
      <c r="D10" s="60">
        <v>314385.95</v>
      </c>
    </row>
    <row r="11" spans="1:4" ht="15.75">
      <c r="A11" s="33">
        <v>7</v>
      </c>
      <c r="B11" s="27" t="s">
        <v>1147</v>
      </c>
      <c r="C11" s="60">
        <v>155743.41</v>
      </c>
      <c r="D11" s="60">
        <v>182811.97</v>
      </c>
    </row>
    <row r="12" spans="1:4" ht="15.75">
      <c r="A12" s="33">
        <v>8</v>
      </c>
      <c r="B12" s="27" t="s">
        <v>1148</v>
      </c>
      <c r="C12" s="60">
        <v>11998.95</v>
      </c>
      <c r="D12" s="60">
        <v>12464.79</v>
      </c>
    </row>
    <row r="13" spans="1:4" ht="15.75">
      <c r="A13" s="33">
        <v>9</v>
      </c>
      <c r="B13" s="27" t="s">
        <v>1149</v>
      </c>
      <c r="C13" s="60">
        <v>7688</v>
      </c>
      <c r="D13" s="60">
        <v>13030</v>
      </c>
    </row>
    <row r="14" spans="1:4" ht="15.75">
      <c r="A14" s="33">
        <v>10</v>
      </c>
      <c r="B14" s="68" t="s">
        <v>286</v>
      </c>
      <c r="C14" s="65">
        <f>C6*0.2</f>
        <v>76140.93000000001</v>
      </c>
      <c r="D14" s="498">
        <f>D6*0.2</f>
        <v>82587.832</v>
      </c>
    </row>
    <row r="15" spans="1:4" ht="16.5" thickBot="1">
      <c r="A15" s="34">
        <v>11</v>
      </c>
      <c r="B15" s="69" t="s">
        <v>386</v>
      </c>
      <c r="C15" s="590">
        <v>76140.93000000001</v>
      </c>
      <c r="D15" s="590">
        <v>90557.83</v>
      </c>
    </row>
    <row r="16" ht="15.75">
      <c r="B16" s="9"/>
    </row>
    <row r="17" spans="1:2" ht="15.75">
      <c r="A17" s="520"/>
      <c r="B17" s="9"/>
    </row>
    <row r="18" spans="1:5" ht="18.75" customHeight="1">
      <c r="A18" s="701" t="s">
        <v>1356</v>
      </c>
      <c r="B18" s="701"/>
      <c r="C18" s="701"/>
      <c r="D18" s="701"/>
      <c r="E18" s="161"/>
    </row>
    <row r="19" spans="1:5" ht="17.25" customHeight="1">
      <c r="A19" s="701" t="s">
        <v>1363</v>
      </c>
      <c r="B19" s="701"/>
      <c r="C19" s="701"/>
      <c r="D19" s="701"/>
      <c r="E19" s="161"/>
    </row>
    <row r="20" spans="1:5" ht="17.25" customHeight="1">
      <c r="A20" s="701" t="s">
        <v>1357</v>
      </c>
      <c r="B20" s="701"/>
      <c r="C20" s="701"/>
      <c r="D20" s="701"/>
      <c r="E20" s="161"/>
    </row>
    <row r="21" ht="15.75">
      <c r="B21" s="9"/>
    </row>
    <row r="22" ht="15.75">
      <c r="B22" s="9"/>
    </row>
    <row r="23" ht="15.75">
      <c r="B23" s="9"/>
    </row>
    <row r="24" ht="15.75">
      <c r="B24" s="9"/>
    </row>
  </sheetData>
  <sheetProtection/>
  <mergeCells count="5">
    <mergeCell ref="A1:D1"/>
    <mergeCell ref="A2:D2"/>
    <mergeCell ref="A18:D18"/>
    <mergeCell ref="A19:D19"/>
    <mergeCell ref="A20:D20"/>
  </mergeCells>
  <printOptions gridLines="1"/>
  <pageMargins left="0.85" right="0.7480314960629921" top="0.984251968503937" bottom="0.984251968503937" header="0.5118110236220472" footer="0.5118110236220472"/>
  <pageSetup fitToHeight="1"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tabColor indexed="42"/>
  </sheetPr>
  <dimension ref="A1:J992"/>
  <sheetViews>
    <sheetView zoomScalePageLayoutView="0" workbookViewId="0" topLeftCell="A1">
      <pane xSplit="2" ySplit="5" topLeftCell="C107" activePane="bottomRight" state="frozen"/>
      <selection pane="topLeft" activeCell="A1" sqref="A1"/>
      <selection pane="topRight" activeCell="C1" sqref="C1"/>
      <selection pane="bottomLeft" activeCell="A6" sqref="A6"/>
      <selection pane="bottomRight" activeCell="A1" sqref="A1:H110"/>
    </sheetView>
  </sheetViews>
  <sheetFormatPr defaultColWidth="9.140625" defaultRowHeight="12.75"/>
  <cols>
    <col min="1" max="1" width="8.421875" style="3" customWidth="1"/>
    <col min="2" max="2" width="74.140625" style="152" customWidth="1"/>
    <col min="3" max="8" width="17.00390625" style="1" customWidth="1"/>
    <col min="9" max="9" width="14.00390625" style="1" bestFit="1" customWidth="1"/>
    <col min="10" max="16384" width="9.140625" style="1" customWidth="1"/>
  </cols>
  <sheetData>
    <row r="1" spans="1:8" ht="34.5" customHeight="1" thickBot="1">
      <c r="A1" s="727" t="s">
        <v>1089</v>
      </c>
      <c r="B1" s="728"/>
      <c r="C1" s="728"/>
      <c r="D1" s="728"/>
      <c r="E1" s="728"/>
      <c r="F1" s="728"/>
      <c r="G1" s="728"/>
      <c r="H1" s="729"/>
    </row>
    <row r="2" spans="1:8" ht="32.25" customHeight="1">
      <c r="A2" s="730" t="s">
        <v>1358</v>
      </c>
      <c r="B2" s="731"/>
      <c r="C2" s="731"/>
      <c r="D2" s="731"/>
      <c r="E2" s="731"/>
      <c r="F2" s="731"/>
      <c r="G2" s="731"/>
      <c r="H2" s="732"/>
    </row>
    <row r="3" spans="1:8" s="10" customFormat="1" ht="31.5" customHeight="1">
      <c r="A3" s="711" t="s">
        <v>238</v>
      </c>
      <c r="B3" s="733" t="s">
        <v>380</v>
      </c>
      <c r="C3" s="722">
        <v>2012</v>
      </c>
      <c r="D3" s="722"/>
      <c r="E3" s="722">
        <v>2013</v>
      </c>
      <c r="F3" s="722"/>
      <c r="G3" s="722" t="s">
        <v>1069</v>
      </c>
      <c r="H3" s="723"/>
    </row>
    <row r="4" spans="1:8" ht="31.5" customHeight="1">
      <c r="A4" s="711"/>
      <c r="B4" s="734"/>
      <c r="C4" s="14" t="s">
        <v>381</v>
      </c>
      <c r="D4" s="14" t="s">
        <v>382</v>
      </c>
      <c r="E4" s="14" t="s">
        <v>381</v>
      </c>
      <c r="F4" s="14" t="s">
        <v>382</v>
      </c>
      <c r="G4" s="14" t="s">
        <v>381</v>
      </c>
      <c r="H4" s="29" t="s">
        <v>382</v>
      </c>
    </row>
    <row r="5" spans="1:8" ht="15.75">
      <c r="A5" s="33"/>
      <c r="B5" s="153"/>
      <c r="C5" s="40" t="s">
        <v>332</v>
      </c>
      <c r="D5" s="40" t="s">
        <v>333</v>
      </c>
      <c r="E5" s="40" t="s">
        <v>334</v>
      </c>
      <c r="F5" s="40" t="s">
        <v>341</v>
      </c>
      <c r="G5" s="40" t="s">
        <v>39</v>
      </c>
      <c r="H5" s="85" t="s">
        <v>40</v>
      </c>
    </row>
    <row r="6" spans="1:8" ht="15.75">
      <c r="A6" s="33">
        <v>1</v>
      </c>
      <c r="B6" s="75" t="s">
        <v>352</v>
      </c>
      <c r="C6" s="65">
        <f>SUM(C7:C18)</f>
        <v>1180706.05</v>
      </c>
      <c r="D6" s="65">
        <f>SUM(D7:D18)</f>
        <v>51180.24</v>
      </c>
      <c r="E6" s="65">
        <f>SUM(E7:E18)</f>
        <v>1085672.29</v>
      </c>
      <c r="F6" s="65">
        <f>SUM(F7:F18)</f>
        <v>48101.909999999996</v>
      </c>
      <c r="G6" s="65">
        <f>E6-C6</f>
        <v>-95033.76000000001</v>
      </c>
      <c r="H6" s="168">
        <f>F6-D6</f>
        <v>-3078.3300000000017</v>
      </c>
    </row>
    <row r="7" spans="1:8" ht="17.25" customHeight="1">
      <c r="A7" s="33">
        <f>A6+1</f>
        <v>2</v>
      </c>
      <c r="B7" s="432" t="s">
        <v>1259</v>
      </c>
      <c r="C7" s="53">
        <v>101686.33</v>
      </c>
      <c r="D7" s="53">
        <v>1632.92</v>
      </c>
      <c r="E7" s="53">
        <v>140029.96</v>
      </c>
      <c r="F7" s="53">
        <v>803.81</v>
      </c>
      <c r="G7" s="180">
        <f>E7-C7</f>
        <v>38343.62999999999</v>
      </c>
      <c r="H7" s="181">
        <f>F7-D7</f>
        <v>-829.1100000000001</v>
      </c>
    </row>
    <row r="8" spans="1:8" ht="30" customHeight="1">
      <c r="A8" s="33">
        <f aca="true" t="shared" si="0" ref="A8:A71">A7+1</f>
        <v>3</v>
      </c>
      <c r="B8" s="154" t="s">
        <v>127</v>
      </c>
      <c r="C8" s="53">
        <v>5557.63</v>
      </c>
      <c r="D8" s="53">
        <v>0</v>
      </c>
      <c r="E8" s="53">
        <v>15948.45</v>
      </c>
      <c r="F8" s="53">
        <v>0</v>
      </c>
      <c r="G8" s="180">
        <f aca="true" t="shared" si="1" ref="G8:H71">E8-C8</f>
        <v>10390.82</v>
      </c>
      <c r="H8" s="181">
        <f t="shared" si="1"/>
        <v>0</v>
      </c>
    </row>
    <row r="9" spans="1:8" ht="15.75">
      <c r="A9" s="33">
        <f t="shared" si="0"/>
        <v>4</v>
      </c>
      <c r="B9" s="432" t="s">
        <v>1260</v>
      </c>
      <c r="C9" s="53">
        <v>105853.77</v>
      </c>
      <c r="D9" s="53">
        <v>8074.99</v>
      </c>
      <c r="E9" s="53">
        <v>104877.24</v>
      </c>
      <c r="F9" s="53">
        <v>4646.38</v>
      </c>
      <c r="G9" s="180">
        <f t="shared" si="1"/>
        <v>-976.5299999999988</v>
      </c>
      <c r="H9" s="181">
        <f t="shared" si="1"/>
        <v>-3428.6099999999997</v>
      </c>
    </row>
    <row r="10" spans="1:8" ht="15.75">
      <c r="A10" s="33">
        <f t="shared" si="0"/>
        <v>5</v>
      </c>
      <c r="B10" s="432" t="s">
        <v>1261</v>
      </c>
      <c r="C10" s="53">
        <v>1467.42</v>
      </c>
      <c r="D10" s="53">
        <v>100</v>
      </c>
      <c r="E10" s="53">
        <v>1716.52</v>
      </c>
      <c r="F10" s="53">
        <v>63.8</v>
      </c>
      <c r="G10" s="180">
        <f t="shared" si="1"/>
        <v>249.0999999999999</v>
      </c>
      <c r="H10" s="181">
        <f t="shared" si="1"/>
        <v>-36.2</v>
      </c>
    </row>
    <row r="11" spans="1:8" ht="15.75">
      <c r="A11" s="33">
        <f t="shared" si="0"/>
        <v>6</v>
      </c>
      <c r="B11" s="432" t="s">
        <v>1262</v>
      </c>
      <c r="C11" s="53">
        <v>47337.3</v>
      </c>
      <c r="D11" s="53">
        <v>298.21</v>
      </c>
      <c r="E11" s="53">
        <v>50914.07</v>
      </c>
      <c r="F11" s="53">
        <v>67.38</v>
      </c>
      <c r="G11" s="180">
        <f t="shared" si="1"/>
        <v>3576.769999999997</v>
      </c>
      <c r="H11" s="181">
        <f t="shared" si="1"/>
        <v>-230.82999999999998</v>
      </c>
    </row>
    <row r="12" spans="1:8" ht="15.75">
      <c r="A12" s="33">
        <f t="shared" si="0"/>
        <v>7</v>
      </c>
      <c r="B12" s="432" t="s">
        <v>1263</v>
      </c>
      <c r="C12" s="53">
        <v>40329.52</v>
      </c>
      <c r="D12" s="53">
        <v>5703.99</v>
      </c>
      <c r="E12" s="53">
        <v>53924.19</v>
      </c>
      <c r="F12" s="53">
        <v>7266.41</v>
      </c>
      <c r="G12" s="180">
        <f t="shared" si="1"/>
        <v>13594.670000000006</v>
      </c>
      <c r="H12" s="181">
        <f t="shared" si="1"/>
        <v>1562.42</v>
      </c>
    </row>
    <row r="13" spans="1:8" ht="31.5">
      <c r="A13" s="33">
        <f t="shared" si="0"/>
        <v>8</v>
      </c>
      <c r="B13" s="63" t="s">
        <v>128</v>
      </c>
      <c r="C13" s="53">
        <v>23321.85</v>
      </c>
      <c r="D13" s="53">
        <v>2828.77</v>
      </c>
      <c r="E13" s="53">
        <v>27408.49</v>
      </c>
      <c r="F13" s="53">
        <v>1571.42</v>
      </c>
      <c r="G13" s="180">
        <f t="shared" si="1"/>
        <v>4086.640000000003</v>
      </c>
      <c r="H13" s="181">
        <f t="shared" si="1"/>
        <v>-1257.35</v>
      </c>
    </row>
    <row r="14" spans="1:8" ht="15.75">
      <c r="A14" s="33">
        <f t="shared" si="0"/>
        <v>9</v>
      </c>
      <c r="B14" s="63" t="s">
        <v>129</v>
      </c>
      <c r="C14" s="53">
        <v>185059.41</v>
      </c>
      <c r="D14" s="53">
        <v>0</v>
      </c>
      <c r="E14" s="53">
        <v>204095.49</v>
      </c>
      <c r="F14" s="53">
        <v>0</v>
      </c>
      <c r="G14" s="180">
        <f t="shared" si="1"/>
        <v>19036.079999999987</v>
      </c>
      <c r="H14" s="181">
        <f t="shared" si="1"/>
        <v>0</v>
      </c>
    </row>
    <row r="15" spans="1:8" ht="15.75">
      <c r="A15" s="33">
        <f t="shared" si="0"/>
        <v>10</v>
      </c>
      <c r="B15" s="47" t="s">
        <v>130</v>
      </c>
      <c r="C15" s="53">
        <v>425169.99</v>
      </c>
      <c r="D15" s="53">
        <v>2380.31</v>
      </c>
      <c r="E15" s="53">
        <v>260578.02</v>
      </c>
      <c r="F15" s="53">
        <v>14089.94</v>
      </c>
      <c r="G15" s="180">
        <f t="shared" si="1"/>
        <v>-164591.97</v>
      </c>
      <c r="H15" s="181">
        <f t="shared" si="1"/>
        <v>11709.630000000001</v>
      </c>
    </row>
    <row r="16" spans="1:8" ht="15.75" customHeight="1">
      <c r="A16" s="33">
        <f t="shared" si="0"/>
        <v>11</v>
      </c>
      <c r="B16" s="63" t="s">
        <v>131</v>
      </c>
      <c r="C16" s="53">
        <v>60209.41</v>
      </c>
      <c r="D16" s="53">
        <v>8579.11</v>
      </c>
      <c r="E16" s="53">
        <v>111371.57</v>
      </c>
      <c r="F16" s="53">
        <v>4346.23</v>
      </c>
      <c r="G16" s="180">
        <f t="shared" si="1"/>
        <v>51162.16</v>
      </c>
      <c r="H16" s="181">
        <f t="shared" si="1"/>
        <v>-4232.880000000001</v>
      </c>
    </row>
    <row r="17" spans="1:8" ht="15.75">
      <c r="A17" s="33">
        <f t="shared" si="0"/>
        <v>12</v>
      </c>
      <c r="B17" s="47" t="s">
        <v>903</v>
      </c>
      <c r="C17" s="53">
        <v>68696.48</v>
      </c>
      <c r="D17" s="53">
        <v>11089.63</v>
      </c>
      <c r="E17" s="53">
        <v>73919.53</v>
      </c>
      <c r="F17" s="53">
        <v>8434.75</v>
      </c>
      <c r="G17" s="180">
        <f t="shared" si="1"/>
        <v>5223.050000000003</v>
      </c>
      <c r="H17" s="181">
        <f t="shared" si="1"/>
        <v>-2654.879999999999</v>
      </c>
    </row>
    <row r="18" spans="1:8" ht="15.75">
      <c r="A18" s="33">
        <f t="shared" si="0"/>
        <v>13</v>
      </c>
      <c r="B18" s="432" t="s">
        <v>1264</v>
      </c>
      <c r="C18" s="53">
        <v>116016.94</v>
      </c>
      <c r="D18" s="53">
        <v>10492.31</v>
      </c>
      <c r="E18" s="53">
        <v>40888.76</v>
      </c>
      <c r="F18" s="53">
        <v>6811.79</v>
      </c>
      <c r="G18" s="180">
        <f t="shared" si="1"/>
        <v>-75128.18</v>
      </c>
      <c r="H18" s="181">
        <f t="shared" si="1"/>
        <v>-3680.5199999999995</v>
      </c>
    </row>
    <row r="19" spans="1:8" ht="15.75">
      <c r="A19" s="33">
        <f t="shared" si="0"/>
        <v>14</v>
      </c>
      <c r="B19" s="75" t="s">
        <v>402</v>
      </c>
      <c r="C19" s="65">
        <f>SUM(C20:C25)</f>
        <v>1610895.04</v>
      </c>
      <c r="D19" s="65">
        <f>SUM(D20:D25)</f>
        <v>38517.96</v>
      </c>
      <c r="E19" s="65">
        <f>SUM(E20:E25)</f>
        <v>1501301.8800000001</v>
      </c>
      <c r="F19" s="65">
        <f>SUM(F20:F25)</f>
        <v>41333.969999999994</v>
      </c>
      <c r="G19" s="65">
        <f t="shared" si="1"/>
        <v>-109593.15999999992</v>
      </c>
      <c r="H19" s="168">
        <f t="shared" si="1"/>
        <v>2816.0099999999948</v>
      </c>
    </row>
    <row r="20" spans="1:8" ht="15.75">
      <c r="A20" s="33">
        <f t="shared" si="0"/>
        <v>15</v>
      </c>
      <c r="B20" s="432" t="s">
        <v>1265</v>
      </c>
      <c r="C20" s="53">
        <v>398403.35</v>
      </c>
      <c r="D20" s="53">
        <v>22674.93</v>
      </c>
      <c r="E20" s="53">
        <v>407615.2</v>
      </c>
      <c r="F20" s="53">
        <v>23228.73</v>
      </c>
      <c r="G20" s="180">
        <f t="shared" si="1"/>
        <v>9211.850000000035</v>
      </c>
      <c r="H20" s="181">
        <f t="shared" si="1"/>
        <v>553.7999999999993</v>
      </c>
    </row>
    <row r="21" spans="1:8" ht="15.75">
      <c r="A21" s="33">
        <f t="shared" si="0"/>
        <v>16</v>
      </c>
      <c r="B21" s="432" t="s">
        <v>1266</v>
      </c>
      <c r="C21" s="53">
        <v>0</v>
      </c>
      <c r="D21" s="53">
        <v>0</v>
      </c>
      <c r="E21" s="53">
        <v>0</v>
      </c>
      <c r="F21" s="53">
        <v>0</v>
      </c>
      <c r="G21" s="180">
        <f t="shared" si="1"/>
        <v>0</v>
      </c>
      <c r="H21" s="181">
        <f t="shared" si="1"/>
        <v>0</v>
      </c>
    </row>
    <row r="22" spans="1:8" ht="15.75">
      <c r="A22" s="33">
        <f t="shared" si="0"/>
        <v>17</v>
      </c>
      <c r="B22" s="432" t="s">
        <v>1267</v>
      </c>
      <c r="C22" s="53">
        <v>287090.59</v>
      </c>
      <c r="D22" s="53">
        <v>7311.88</v>
      </c>
      <c r="E22" s="53">
        <v>269502.21</v>
      </c>
      <c r="F22" s="53">
        <v>9881.5</v>
      </c>
      <c r="G22" s="180">
        <f t="shared" si="1"/>
        <v>-17588.380000000005</v>
      </c>
      <c r="H22" s="181">
        <f t="shared" si="1"/>
        <v>2569.62</v>
      </c>
    </row>
    <row r="23" spans="1:8" ht="15.75">
      <c r="A23" s="33">
        <f t="shared" si="0"/>
        <v>18</v>
      </c>
      <c r="B23" s="432" t="s">
        <v>1268</v>
      </c>
      <c r="C23" s="53">
        <v>925401.1</v>
      </c>
      <c r="D23" s="53">
        <v>8531.15</v>
      </c>
      <c r="E23" s="53">
        <v>824152.87</v>
      </c>
      <c r="F23" s="53">
        <v>8223.74</v>
      </c>
      <c r="G23" s="180">
        <f t="shared" si="1"/>
        <v>-101248.22999999998</v>
      </c>
      <c r="H23" s="181">
        <f t="shared" si="1"/>
        <v>-307.40999999999985</v>
      </c>
    </row>
    <row r="24" spans="1:8" ht="15.75">
      <c r="A24" s="33">
        <f t="shared" si="0"/>
        <v>19</v>
      </c>
      <c r="B24" s="432" t="s">
        <v>1269</v>
      </c>
      <c r="C24" s="53">
        <v>0</v>
      </c>
      <c r="D24" s="53">
        <v>0</v>
      </c>
      <c r="E24" s="53">
        <v>0</v>
      </c>
      <c r="F24" s="53">
        <v>0</v>
      </c>
      <c r="G24" s="180">
        <f t="shared" si="1"/>
        <v>0</v>
      </c>
      <c r="H24" s="181">
        <f t="shared" si="1"/>
        <v>0</v>
      </c>
    </row>
    <row r="25" spans="1:8" ht="15.75">
      <c r="A25" s="33">
        <f t="shared" si="0"/>
        <v>20</v>
      </c>
      <c r="B25" s="63" t="s">
        <v>877</v>
      </c>
      <c r="C25" s="53">
        <v>0</v>
      </c>
      <c r="D25" s="53">
        <v>0</v>
      </c>
      <c r="E25" s="53">
        <v>31.6</v>
      </c>
      <c r="F25" s="53">
        <v>0</v>
      </c>
      <c r="G25" s="180">
        <f t="shared" si="1"/>
        <v>31.6</v>
      </c>
      <c r="H25" s="181">
        <f t="shared" si="1"/>
        <v>0</v>
      </c>
    </row>
    <row r="26" spans="1:8" ht="15.75">
      <c r="A26" s="33">
        <f t="shared" si="0"/>
        <v>21</v>
      </c>
      <c r="B26" s="75" t="s">
        <v>375</v>
      </c>
      <c r="C26" s="38" t="s">
        <v>365</v>
      </c>
      <c r="D26" s="38" t="s">
        <v>365</v>
      </c>
      <c r="E26" s="38" t="s">
        <v>365</v>
      </c>
      <c r="F26" s="38" t="s">
        <v>365</v>
      </c>
      <c r="G26" s="70" t="s">
        <v>186</v>
      </c>
      <c r="H26" s="169" t="s">
        <v>186</v>
      </c>
    </row>
    <row r="27" spans="1:8" ht="15.75">
      <c r="A27" s="33">
        <f t="shared" si="0"/>
        <v>22</v>
      </c>
      <c r="B27" s="75" t="s">
        <v>403</v>
      </c>
      <c r="C27" s="65">
        <f>SUM(C28:C31)</f>
        <v>0</v>
      </c>
      <c r="D27" s="65">
        <f>SUM(D28:D31)</f>
        <v>0</v>
      </c>
      <c r="E27" s="65">
        <f>SUM(E28:E31)</f>
        <v>0</v>
      </c>
      <c r="F27" s="65">
        <f>SUM(F28:F31)</f>
        <v>0</v>
      </c>
      <c r="G27" s="65">
        <f t="shared" si="1"/>
        <v>0</v>
      </c>
      <c r="H27" s="168">
        <f t="shared" si="1"/>
        <v>0</v>
      </c>
    </row>
    <row r="28" spans="1:8" ht="15.75">
      <c r="A28" s="33">
        <f t="shared" si="0"/>
        <v>23</v>
      </c>
      <c r="B28" s="63" t="s">
        <v>322</v>
      </c>
      <c r="C28" s="53">
        <v>0</v>
      </c>
      <c r="D28" s="53">
        <v>0</v>
      </c>
      <c r="E28" s="53">
        <v>0</v>
      </c>
      <c r="F28" s="53">
        <v>0</v>
      </c>
      <c r="G28" s="180">
        <f t="shared" si="1"/>
        <v>0</v>
      </c>
      <c r="H28" s="181">
        <f t="shared" si="1"/>
        <v>0</v>
      </c>
    </row>
    <row r="29" spans="1:8" ht="15.75">
      <c r="A29" s="33">
        <f t="shared" si="0"/>
        <v>24</v>
      </c>
      <c r="B29" s="154" t="s">
        <v>348</v>
      </c>
      <c r="C29" s="53">
        <v>0</v>
      </c>
      <c r="D29" s="53">
        <v>0</v>
      </c>
      <c r="E29" s="53">
        <v>0</v>
      </c>
      <c r="F29" s="53">
        <v>0</v>
      </c>
      <c r="G29" s="180">
        <f t="shared" si="1"/>
        <v>0</v>
      </c>
      <c r="H29" s="181">
        <f t="shared" si="1"/>
        <v>0</v>
      </c>
    </row>
    <row r="30" spans="1:8" ht="15.75">
      <c r="A30" s="33">
        <f t="shared" si="0"/>
        <v>25</v>
      </c>
      <c r="B30" s="154" t="s">
        <v>75</v>
      </c>
      <c r="C30" s="53">
        <v>0</v>
      </c>
      <c r="D30" s="53">
        <v>0</v>
      </c>
      <c r="E30" s="53">
        <v>0</v>
      </c>
      <c r="F30" s="53">
        <v>0</v>
      </c>
      <c r="G30" s="180">
        <f t="shared" si="1"/>
        <v>0</v>
      </c>
      <c r="H30" s="181">
        <f t="shared" si="1"/>
        <v>0</v>
      </c>
    </row>
    <row r="31" spans="1:8" ht="15.75">
      <c r="A31" s="33">
        <f t="shared" si="0"/>
        <v>26</v>
      </c>
      <c r="B31" s="63" t="s">
        <v>76</v>
      </c>
      <c r="C31" s="53">
        <v>0</v>
      </c>
      <c r="D31" s="53">
        <v>0</v>
      </c>
      <c r="E31" s="53">
        <v>0</v>
      </c>
      <c r="F31" s="53">
        <v>0</v>
      </c>
      <c r="G31" s="180">
        <f t="shared" si="1"/>
        <v>0</v>
      </c>
      <c r="H31" s="181">
        <f t="shared" si="1"/>
        <v>0</v>
      </c>
    </row>
    <row r="32" spans="1:8" ht="15.75">
      <c r="A32" s="33">
        <f t="shared" si="0"/>
        <v>27</v>
      </c>
      <c r="B32" s="75" t="s">
        <v>36</v>
      </c>
      <c r="C32" s="65">
        <f>SUM(C33:C39)</f>
        <v>3357796.8099999996</v>
      </c>
      <c r="D32" s="65">
        <f>SUM(D33:D39)</f>
        <v>20023.39</v>
      </c>
      <c r="E32" s="65">
        <f>SUM(E33:E39)</f>
        <v>1160117.2300000002</v>
      </c>
      <c r="F32" s="65">
        <f>SUM(F33:F39)</f>
        <v>11921.43</v>
      </c>
      <c r="G32" s="65">
        <f t="shared" si="1"/>
        <v>-2197679.579999999</v>
      </c>
      <c r="H32" s="168">
        <f t="shared" si="1"/>
        <v>-8101.959999999999</v>
      </c>
    </row>
    <row r="33" spans="1:8" ht="15.75">
      <c r="A33" s="33">
        <f t="shared" si="0"/>
        <v>28</v>
      </c>
      <c r="B33" s="63" t="s">
        <v>132</v>
      </c>
      <c r="C33" s="53">
        <v>3072102.1</v>
      </c>
      <c r="D33" s="53">
        <v>11004.44</v>
      </c>
      <c r="E33" s="53">
        <v>931621.35</v>
      </c>
      <c r="F33" s="53">
        <v>1632.47</v>
      </c>
      <c r="G33" s="180">
        <f t="shared" si="1"/>
        <v>-2140480.75</v>
      </c>
      <c r="H33" s="181">
        <f t="shared" si="1"/>
        <v>-9371.970000000001</v>
      </c>
    </row>
    <row r="34" spans="1:8" ht="15.75">
      <c r="A34" s="33">
        <f t="shared" si="0"/>
        <v>29</v>
      </c>
      <c r="B34" s="63" t="s">
        <v>133</v>
      </c>
      <c r="C34" s="53">
        <v>157699.86</v>
      </c>
      <c r="D34" s="53">
        <v>7309.58</v>
      </c>
      <c r="E34" s="53">
        <v>142061.4</v>
      </c>
      <c r="F34" s="53">
        <v>1399.39</v>
      </c>
      <c r="G34" s="180">
        <f t="shared" si="1"/>
        <v>-15638.459999999992</v>
      </c>
      <c r="H34" s="181">
        <f t="shared" si="1"/>
        <v>-5910.19</v>
      </c>
    </row>
    <row r="35" spans="1:8" ht="15.75">
      <c r="A35" s="33">
        <f t="shared" si="0"/>
        <v>30</v>
      </c>
      <c r="B35" s="63" t="s">
        <v>134</v>
      </c>
      <c r="C35" s="53">
        <v>17890.63</v>
      </c>
      <c r="D35" s="53">
        <v>0</v>
      </c>
      <c r="E35" s="53">
        <v>17924.6</v>
      </c>
      <c r="F35" s="53">
        <v>0</v>
      </c>
      <c r="G35" s="180">
        <f t="shared" si="1"/>
        <v>33.969999999997526</v>
      </c>
      <c r="H35" s="181">
        <f t="shared" si="1"/>
        <v>0</v>
      </c>
    </row>
    <row r="36" spans="1:8" ht="15.75">
      <c r="A36" s="33">
        <f t="shared" si="0"/>
        <v>31</v>
      </c>
      <c r="B36" s="63" t="s">
        <v>135</v>
      </c>
      <c r="C36" s="53">
        <v>19575.13</v>
      </c>
      <c r="D36" s="53">
        <v>10</v>
      </c>
      <c r="E36" s="53">
        <v>16684.48</v>
      </c>
      <c r="F36" s="53">
        <v>21</v>
      </c>
      <c r="G36" s="180">
        <f t="shared" si="1"/>
        <v>-2890.6500000000015</v>
      </c>
      <c r="H36" s="181">
        <f t="shared" si="1"/>
        <v>11</v>
      </c>
    </row>
    <row r="37" spans="1:8" ht="15.75">
      <c r="A37" s="33">
        <f t="shared" si="0"/>
        <v>32</v>
      </c>
      <c r="B37" s="47" t="s">
        <v>139</v>
      </c>
      <c r="C37" s="53">
        <v>0</v>
      </c>
      <c r="D37" s="53">
        <v>0</v>
      </c>
      <c r="E37" s="53">
        <v>0</v>
      </c>
      <c r="F37" s="53">
        <v>0</v>
      </c>
      <c r="G37" s="180">
        <f t="shared" si="1"/>
        <v>0</v>
      </c>
      <c r="H37" s="181">
        <f t="shared" si="1"/>
        <v>0</v>
      </c>
    </row>
    <row r="38" spans="1:8" ht="15.75">
      <c r="A38" s="33">
        <f t="shared" si="0"/>
        <v>33</v>
      </c>
      <c r="B38" s="63" t="s">
        <v>140</v>
      </c>
      <c r="C38" s="53">
        <v>40838.53</v>
      </c>
      <c r="D38" s="53">
        <v>266</v>
      </c>
      <c r="E38" s="53">
        <v>22665.6</v>
      </c>
      <c r="F38" s="53">
        <v>266</v>
      </c>
      <c r="G38" s="180">
        <f t="shared" si="1"/>
        <v>-18172.93</v>
      </c>
      <c r="H38" s="181">
        <f t="shared" si="1"/>
        <v>0</v>
      </c>
    </row>
    <row r="39" spans="1:8" ht="15.75">
      <c r="A39" s="33">
        <f t="shared" si="0"/>
        <v>34</v>
      </c>
      <c r="B39" s="63" t="s">
        <v>141</v>
      </c>
      <c r="C39" s="53">
        <v>49690.56</v>
      </c>
      <c r="D39" s="53">
        <v>1433.37</v>
      </c>
      <c r="E39" s="53">
        <v>29159.8</v>
      </c>
      <c r="F39" s="53">
        <v>8602.57</v>
      </c>
      <c r="G39" s="180">
        <f t="shared" si="1"/>
        <v>-20530.76</v>
      </c>
      <c r="H39" s="181">
        <f t="shared" si="1"/>
        <v>7169.2</v>
      </c>
    </row>
    <row r="40" spans="1:8" ht="15.75">
      <c r="A40" s="33">
        <f t="shared" si="0"/>
        <v>35</v>
      </c>
      <c r="B40" s="75" t="s">
        <v>404</v>
      </c>
      <c r="C40" s="65">
        <f>C41+C42</f>
        <v>289282.09</v>
      </c>
      <c r="D40" s="65">
        <f>D41+D42</f>
        <v>3282.2700000000004</v>
      </c>
      <c r="E40" s="65">
        <f>E41+E42</f>
        <v>376147.14</v>
      </c>
      <c r="F40" s="65">
        <f>F41+F42</f>
        <v>3671.24</v>
      </c>
      <c r="G40" s="65">
        <f t="shared" si="1"/>
        <v>86865.04999999999</v>
      </c>
      <c r="H40" s="168">
        <f t="shared" si="1"/>
        <v>388.96999999999935</v>
      </c>
    </row>
    <row r="41" spans="1:8" ht="15.75">
      <c r="A41" s="33">
        <f t="shared" si="0"/>
        <v>36</v>
      </c>
      <c r="B41" s="432" t="s">
        <v>1270</v>
      </c>
      <c r="C41" s="53">
        <v>51599.65</v>
      </c>
      <c r="D41" s="53">
        <v>3076.01</v>
      </c>
      <c r="E41" s="53">
        <v>61928.77</v>
      </c>
      <c r="F41" s="53">
        <v>3174</v>
      </c>
      <c r="G41" s="180">
        <f t="shared" si="1"/>
        <v>10329.119999999995</v>
      </c>
      <c r="H41" s="181">
        <f t="shared" si="1"/>
        <v>97.98999999999978</v>
      </c>
    </row>
    <row r="42" spans="1:8" ht="15.75">
      <c r="A42" s="33">
        <f t="shared" si="0"/>
        <v>37</v>
      </c>
      <c r="B42" s="432" t="s">
        <v>1271</v>
      </c>
      <c r="C42" s="53">
        <v>237682.44</v>
      </c>
      <c r="D42" s="53">
        <v>206.26</v>
      </c>
      <c r="E42" s="53">
        <v>314218.37</v>
      </c>
      <c r="F42" s="53">
        <v>497.24</v>
      </c>
      <c r="G42" s="180">
        <f t="shared" si="1"/>
        <v>76535.93</v>
      </c>
      <c r="H42" s="181">
        <f t="shared" si="1"/>
        <v>290.98</v>
      </c>
    </row>
    <row r="43" spans="1:8" ht="15.75">
      <c r="A43" s="33">
        <f t="shared" si="0"/>
        <v>38</v>
      </c>
      <c r="B43" s="75" t="s">
        <v>376</v>
      </c>
      <c r="C43" s="84">
        <v>17488.49</v>
      </c>
      <c r="D43" s="84">
        <v>1402.09</v>
      </c>
      <c r="E43" s="84">
        <v>15791.84</v>
      </c>
      <c r="F43" s="84">
        <v>467.17</v>
      </c>
      <c r="G43" s="180">
        <f t="shared" si="1"/>
        <v>-1696.6500000000015</v>
      </c>
      <c r="H43" s="181">
        <f t="shared" si="1"/>
        <v>-934.9199999999998</v>
      </c>
    </row>
    <row r="44" spans="1:8" ht="15.75">
      <c r="A44" s="33">
        <f t="shared" si="0"/>
        <v>39</v>
      </c>
      <c r="B44" s="75" t="s">
        <v>248</v>
      </c>
      <c r="C44" s="65">
        <f>SUM(C45:C59)</f>
        <v>1305170.46</v>
      </c>
      <c r="D44" s="65">
        <f>SUM(D45:D59)</f>
        <v>81406.67</v>
      </c>
      <c r="E44" s="65">
        <f>SUM(E45:E59)</f>
        <v>1111919.35</v>
      </c>
      <c r="F44" s="65">
        <f>SUM(F45:F59)</f>
        <v>81611.52</v>
      </c>
      <c r="G44" s="65">
        <f t="shared" si="1"/>
        <v>-193251.10999999987</v>
      </c>
      <c r="H44" s="168">
        <f t="shared" si="1"/>
        <v>204.85000000000582</v>
      </c>
    </row>
    <row r="45" spans="1:8" ht="15.75">
      <c r="A45" s="33">
        <f t="shared" si="0"/>
        <v>40</v>
      </c>
      <c r="B45" s="63" t="s">
        <v>143</v>
      </c>
      <c r="C45" s="53">
        <v>29529.91</v>
      </c>
      <c r="D45" s="53">
        <v>675.25</v>
      </c>
      <c r="E45" s="53">
        <v>14221.78</v>
      </c>
      <c r="F45" s="53">
        <v>218</v>
      </c>
      <c r="G45" s="180">
        <f t="shared" si="1"/>
        <v>-15308.13</v>
      </c>
      <c r="H45" s="181">
        <f t="shared" si="1"/>
        <v>-457.25</v>
      </c>
    </row>
    <row r="46" spans="1:8" ht="15.75">
      <c r="A46" s="33">
        <f t="shared" si="0"/>
        <v>41</v>
      </c>
      <c r="B46" s="63" t="s">
        <v>142</v>
      </c>
      <c r="C46" s="53">
        <v>117.22</v>
      </c>
      <c r="D46" s="53">
        <v>88.4</v>
      </c>
      <c r="E46" s="53">
        <v>1673.8</v>
      </c>
      <c r="F46" s="53">
        <v>2813.89</v>
      </c>
      <c r="G46" s="180">
        <f t="shared" si="1"/>
        <v>1556.58</v>
      </c>
      <c r="H46" s="181">
        <f t="shared" si="1"/>
        <v>2725.49</v>
      </c>
    </row>
    <row r="47" spans="1:8" ht="15.75">
      <c r="A47" s="33">
        <f t="shared" si="0"/>
        <v>42</v>
      </c>
      <c r="B47" s="63" t="s">
        <v>144</v>
      </c>
      <c r="C47" s="53">
        <v>51218.07</v>
      </c>
      <c r="D47" s="53">
        <v>160.89</v>
      </c>
      <c r="E47" s="53">
        <v>66726.05</v>
      </c>
      <c r="F47" s="53">
        <v>1361.19</v>
      </c>
      <c r="G47" s="180">
        <f t="shared" si="1"/>
        <v>15507.980000000003</v>
      </c>
      <c r="H47" s="181">
        <f t="shared" si="1"/>
        <v>1200.3000000000002</v>
      </c>
    </row>
    <row r="48" spans="1:8" ht="15.75">
      <c r="A48" s="33">
        <f t="shared" si="0"/>
        <v>43</v>
      </c>
      <c r="B48" s="63" t="s">
        <v>145</v>
      </c>
      <c r="C48" s="53">
        <v>2194.94</v>
      </c>
      <c r="D48" s="53">
        <v>0</v>
      </c>
      <c r="E48" s="53">
        <v>8975.58</v>
      </c>
      <c r="F48" s="53">
        <v>151.2</v>
      </c>
      <c r="G48" s="180">
        <f t="shared" si="1"/>
        <v>6780.639999999999</v>
      </c>
      <c r="H48" s="181">
        <f t="shared" si="1"/>
        <v>151.2</v>
      </c>
    </row>
    <row r="49" spans="1:8" ht="15.75">
      <c r="A49" s="33">
        <f t="shared" si="0"/>
        <v>44</v>
      </c>
      <c r="B49" s="432" t="s">
        <v>1272</v>
      </c>
      <c r="C49" s="53">
        <v>71392.42</v>
      </c>
      <c r="D49" s="53">
        <v>1189.8</v>
      </c>
      <c r="E49" s="53">
        <v>63269.19</v>
      </c>
      <c r="F49" s="53">
        <v>655.28</v>
      </c>
      <c r="G49" s="180">
        <f t="shared" si="1"/>
        <v>-8123.229999999996</v>
      </c>
      <c r="H49" s="181">
        <f t="shared" si="1"/>
        <v>-534.52</v>
      </c>
    </row>
    <row r="50" spans="1:8" ht="15.75">
      <c r="A50" s="33">
        <f t="shared" si="0"/>
        <v>45</v>
      </c>
      <c r="B50" s="63" t="s">
        <v>146</v>
      </c>
      <c r="C50" s="53">
        <v>363.51</v>
      </c>
      <c r="D50" s="53">
        <v>0</v>
      </c>
      <c r="E50" s="53">
        <v>689.5</v>
      </c>
      <c r="F50" s="53">
        <v>0</v>
      </c>
      <c r="G50" s="180">
        <f t="shared" si="1"/>
        <v>325.99</v>
      </c>
      <c r="H50" s="181">
        <f t="shared" si="1"/>
        <v>0</v>
      </c>
    </row>
    <row r="51" spans="1:8" ht="15.75">
      <c r="A51" s="33">
        <f t="shared" si="0"/>
        <v>46</v>
      </c>
      <c r="B51" s="432" t="s">
        <v>1273</v>
      </c>
      <c r="C51" s="53">
        <v>60824.58</v>
      </c>
      <c r="D51" s="53">
        <v>540</v>
      </c>
      <c r="E51" s="53">
        <v>61502.61</v>
      </c>
      <c r="F51" s="53">
        <v>910.48</v>
      </c>
      <c r="G51" s="180">
        <f t="shared" si="1"/>
        <v>678.0299999999988</v>
      </c>
      <c r="H51" s="181">
        <f t="shared" si="1"/>
        <v>370.48</v>
      </c>
    </row>
    <row r="52" spans="1:8" ht="15.75">
      <c r="A52" s="33">
        <f t="shared" si="0"/>
        <v>47</v>
      </c>
      <c r="B52" s="432" t="s">
        <v>1274</v>
      </c>
      <c r="C52" s="53">
        <v>1035.6</v>
      </c>
      <c r="D52" s="53">
        <v>143.69</v>
      </c>
      <c r="E52" s="53">
        <v>3053.71</v>
      </c>
      <c r="F52" s="53">
        <v>118</v>
      </c>
      <c r="G52" s="180">
        <f t="shared" si="1"/>
        <v>2018.1100000000001</v>
      </c>
      <c r="H52" s="181">
        <f t="shared" si="1"/>
        <v>-25.689999999999998</v>
      </c>
    </row>
    <row r="53" spans="1:8" ht="15.75">
      <c r="A53" s="33">
        <f t="shared" si="0"/>
        <v>48</v>
      </c>
      <c r="B53" s="63" t="s">
        <v>147</v>
      </c>
      <c r="C53" s="53">
        <v>67695.61</v>
      </c>
      <c r="D53" s="53">
        <v>0</v>
      </c>
      <c r="E53" s="53">
        <v>43395.88</v>
      </c>
      <c r="F53" s="53">
        <v>0</v>
      </c>
      <c r="G53" s="180">
        <f t="shared" si="1"/>
        <v>-24299.730000000003</v>
      </c>
      <c r="H53" s="181">
        <f t="shared" si="1"/>
        <v>0</v>
      </c>
    </row>
    <row r="54" spans="1:8" ht="15.75">
      <c r="A54" s="33">
        <f t="shared" si="0"/>
        <v>49</v>
      </c>
      <c r="B54" s="63" t="s">
        <v>148</v>
      </c>
      <c r="C54" s="53">
        <v>5380.97</v>
      </c>
      <c r="D54" s="53">
        <v>708</v>
      </c>
      <c r="E54" s="53">
        <v>5739.17</v>
      </c>
      <c r="F54" s="53">
        <v>96.44</v>
      </c>
      <c r="G54" s="180">
        <f t="shared" si="1"/>
        <v>358.1999999999998</v>
      </c>
      <c r="H54" s="181">
        <f t="shared" si="1"/>
        <v>-611.56</v>
      </c>
    </row>
    <row r="55" spans="1:8" ht="15.75">
      <c r="A55" s="33">
        <f t="shared" si="0"/>
        <v>50</v>
      </c>
      <c r="B55" s="63" t="s">
        <v>149</v>
      </c>
      <c r="C55" s="53">
        <v>12604.9</v>
      </c>
      <c r="D55" s="53">
        <v>80.9</v>
      </c>
      <c r="E55" s="53">
        <v>9203.21</v>
      </c>
      <c r="F55" s="53">
        <v>65</v>
      </c>
      <c r="G55" s="180">
        <f t="shared" si="1"/>
        <v>-3401.6900000000005</v>
      </c>
      <c r="H55" s="181">
        <f t="shared" si="1"/>
        <v>-15.900000000000006</v>
      </c>
    </row>
    <row r="56" spans="1:8" ht="15.75">
      <c r="A56" s="33">
        <f t="shared" si="0"/>
        <v>51</v>
      </c>
      <c r="B56" s="63" t="s">
        <v>114</v>
      </c>
      <c r="C56" s="53">
        <v>262756.24</v>
      </c>
      <c r="D56" s="53">
        <v>0</v>
      </c>
      <c r="E56" s="53">
        <v>42030.55</v>
      </c>
      <c r="F56" s="53">
        <v>0</v>
      </c>
      <c r="G56" s="180">
        <f t="shared" si="1"/>
        <v>-220725.69</v>
      </c>
      <c r="H56" s="181">
        <f t="shared" si="1"/>
        <v>0</v>
      </c>
    </row>
    <row r="57" spans="1:8" ht="15.75">
      <c r="A57" s="33">
        <f t="shared" si="0"/>
        <v>52</v>
      </c>
      <c r="B57" s="63" t="s">
        <v>115</v>
      </c>
      <c r="C57" s="53">
        <v>0</v>
      </c>
      <c r="D57" s="53">
        <v>0</v>
      </c>
      <c r="E57" s="53">
        <v>140</v>
      </c>
      <c r="F57" s="53">
        <v>0</v>
      </c>
      <c r="G57" s="180">
        <f t="shared" si="1"/>
        <v>140</v>
      </c>
      <c r="H57" s="181">
        <f t="shared" si="1"/>
        <v>0</v>
      </c>
    </row>
    <row r="58" spans="1:9" ht="31.5">
      <c r="A58" s="33">
        <f t="shared" si="0"/>
        <v>53</v>
      </c>
      <c r="B58" s="432" t="s">
        <v>1275</v>
      </c>
      <c r="C58" s="53">
        <v>358065.32</v>
      </c>
      <c r="D58" s="53">
        <v>15726.55</v>
      </c>
      <c r="E58" s="53">
        <v>362777.33</v>
      </c>
      <c r="F58" s="53">
        <v>23019.83</v>
      </c>
      <c r="G58" s="180">
        <f t="shared" si="1"/>
        <v>4712.010000000009</v>
      </c>
      <c r="H58" s="181">
        <f t="shared" si="1"/>
        <v>7293.2800000000025</v>
      </c>
      <c r="I58" s="374"/>
    </row>
    <row r="59" spans="1:8" ht="15.75">
      <c r="A59" s="33">
        <f t="shared" si="0"/>
        <v>54</v>
      </c>
      <c r="B59" s="63" t="s">
        <v>150</v>
      </c>
      <c r="C59" s="53">
        <v>381991.17</v>
      </c>
      <c r="D59" s="53">
        <v>62093.19</v>
      </c>
      <c r="E59" s="53">
        <v>428520.99</v>
      </c>
      <c r="F59" s="53">
        <v>52202.21</v>
      </c>
      <c r="G59" s="180">
        <f t="shared" si="1"/>
        <v>46529.82000000001</v>
      </c>
      <c r="H59" s="181">
        <f t="shared" si="1"/>
        <v>-9890.980000000003</v>
      </c>
    </row>
    <row r="60" spans="1:8" ht="15.75">
      <c r="A60" s="33">
        <f t="shared" si="0"/>
        <v>55</v>
      </c>
      <c r="B60" s="75" t="s">
        <v>249</v>
      </c>
      <c r="C60" s="65">
        <f>C61+C62</f>
        <v>12432943.26</v>
      </c>
      <c r="D60" s="65">
        <f>D61+D62</f>
        <v>213561.71</v>
      </c>
      <c r="E60" s="65">
        <f>E61+E62</f>
        <v>12714385.46</v>
      </c>
      <c r="F60" s="65">
        <f>F61+F62</f>
        <v>204012.31</v>
      </c>
      <c r="G60" s="65">
        <f t="shared" si="1"/>
        <v>281442.2000000011</v>
      </c>
      <c r="H60" s="168">
        <f t="shared" si="1"/>
        <v>-9549.399999999994</v>
      </c>
    </row>
    <row r="61" spans="1:8" ht="15.75">
      <c r="A61" s="33">
        <f t="shared" si="0"/>
        <v>56</v>
      </c>
      <c r="B61" s="432" t="s">
        <v>1276</v>
      </c>
      <c r="C61" s="53">
        <v>11695964.5</v>
      </c>
      <c r="D61" s="53">
        <v>24254.12</v>
      </c>
      <c r="E61" s="53">
        <v>12307669.97</v>
      </c>
      <c r="F61" s="53">
        <v>65217.61</v>
      </c>
      <c r="G61" s="180">
        <f t="shared" si="1"/>
        <v>611705.4700000007</v>
      </c>
      <c r="H61" s="181">
        <f t="shared" si="1"/>
        <v>40963.490000000005</v>
      </c>
    </row>
    <row r="62" spans="1:8" ht="15.75">
      <c r="A62" s="33">
        <f t="shared" si="0"/>
        <v>57</v>
      </c>
      <c r="B62" s="117" t="s">
        <v>16</v>
      </c>
      <c r="C62" s="65">
        <f>SUM(C63:C65)</f>
        <v>736978.76</v>
      </c>
      <c r="D62" s="65">
        <f>SUM(D63:D65)</f>
        <v>189307.59</v>
      </c>
      <c r="E62" s="65">
        <f>SUM(E63:E65)</f>
        <v>406715.49</v>
      </c>
      <c r="F62" s="65">
        <f>SUM(F63:F65)</f>
        <v>138794.7</v>
      </c>
      <c r="G62" s="65">
        <f t="shared" si="1"/>
        <v>-330263.27</v>
      </c>
      <c r="H62" s="168">
        <f t="shared" si="1"/>
        <v>-50512.889999999985</v>
      </c>
    </row>
    <row r="63" spans="1:8" s="161" customFormat="1" ht="16.5" customHeight="1">
      <c r="A63" s="33">
        <f t="shared" si="0"/>
        <v>58</v>
      </c>
      <c r="B63" s="165" t="s">
        <v>14</v>
      </c>
      <c r="C63" s="90">
        <v>0</v>
      </c>
      <c r="D63" s="90">
        <v>0</v>
      </c>
      <c r="E63" s="90">
        <v>1430</v>
      </c>
      <c r="F63" s="90">
        <v>0</v>
      </c>
      <c r="G63" s="180">
        <f t="shared" si="1"/>
        <v>1430</v>
      </c>
      <c r="H63" s="181">
        <f t="shared" si="1"/>
        <v>0</v>
      </c>
    </row>
    <row r="64" spans="1:8" ht="31.5">
      <c r="A64" s="33">
        <f t="shared" si="0"/>
        <v>59</v>
      </c>
      <c r="B64" s="165" t="s">
        <v>15</v>
      </c>
      <c r="C64" s="53">
        <v>704095.67</v>
      </c>
      <c r="D64" s="53">
        <v>189207.59</v>
      </c>
      <c r="E64" s="53">
        <v>401663.42</v>
      </c>
      <c r="F64" s="53">
        <v>138657.7</v>
      </c>
      <c r="G64" s="180">
        <f t="shared" si="1"/>
        <v>-302432.25000000006</v>
      </c>
      <c r="H64" s="181">
        <f t="shared" si="1"/>
        <v>-50549.889999999985</v>
      </c>
    </row>
    <row r="65" spans="1:8" ht="15.75">
      <c r="A65" s="33">
        <f t="shared" si="0"/>
        <v>60</v>
      </c>
      <c r="B65" s="63" t="s">
        <v>282</v>
      </c>
      <c r="C65" s="53">
        <v>32883.09</v>
      </c>
      <c r="D65" s="53">
        <v>100</v>
      </c>
      <c r="E65" s="53">
        <v>3622.07</v>
      </c>
      <c r="F65" s="53">
        <v>137</v>
      </c>
      <c r="G65" s="180">
        <f t="shared" si="1"/>
        <v>-29261.019999999997</v>
      </c>
      <c r="H65" s="181">
        <f t="shared" si="1"/>
        <v>37</v>
      </c>
    </row>
    <row r="66" spans="1:8" ht="15.75">
      <c r="A66" s="33">
        <f t="shared" si="0"/>
        <v>61</v>
      </c>
      <c r="B66" s="75" t="s">
        <v>210</v>
      </c>
      <c r="C66" s="53">
        <v>4009807.88</v>
      </c>
      <c r="D66" s="53">
        <v>10718.58</v>
      </c>
      <c r="E66" s="53">
        <v>4360047.7</v>
      </c>
      <c r="F66" s="53">
        <v>60863.82</v>
      </c>
      <c r="G66" s="180">
        <f t="shared" si="1"/>
        <v>350239.8200000003</v>
      </c>
      <c r="H66" s="181">
        <f t="shared" si="1"/>
        <v>50145.24</v>
      </c>
    </row>
    <row r="67" spans="1:8" ht="15.75">
      <c r="A67" s="33">
        <f t="shared" si="0"/>
        <v>62</v>
      </c>
      <c r="B67" s="75" t="s">
        <v>37</v>
      </c>
      <c r="C67" s="53">
        <v>50030.61</v>
      </c>
      <c r="D67" s="53">
        <v>162.07</v>
      </c>
      <c r="E67" s="53">
        <v>54529.72</v>
      </c>
      <c r="F67" s="53">
        <v>192.12</v>
      </c>
      <c r="G67" s="180">
        <f t="shared" si="1"/>
        <v>4499.110000000001</v>
      </c>
      <c r="H67" s="181">
        <f t="shared" si="1"/>
        <v>30.05000000000001</v>
      </c>
    </row>
    <row r="68" spans="1:8" ht="15.75">
      <c r="A68" s="33">
        <f t="shared" si="0"/>
        <v>63</v>
      </c>
      <c r="B68" s="75" t="s">
        <v>17</v>
      </c>
      <c r="C68" s="65">
        <f>SUM(C69:C74)</f>
        <v>466264.29999999993</v>
      </c>
      <c r="D68" s="65">
        <f>SUM(D69:D74)</f>
        <v>450.40999999999997</v>
      </c>
      <c r="E68" s="65">
        <f>SUM(E69:E74)</f>
        <v>493094.95</v>
      </c>
      <c r="F68" s="65">
        <f>SUM(F69:F74)</f>
        <v>52.46</v>
      </c>
      <c r="G68" s="65">
        <f t="shared" si="1"/>
        <v>26830.65000000008</v>
      </c>
      <c r="H68" s="168">
        <f t="shared" si="1"/>
        <v>-397.95</v>
      </c>
    </row>
    <row r="69" spans="1:8" ht="15.75">
      <c r="A69" s="33">
        <f t="shared" si="0"/>
        <v>64</v>
      </c>
      <c r="B69" s="63" t="s">
        <v>102</v>
      </c>
      <c r="C69" s="53">
        <v>112530.22</v>
      </c>
      <c r="D69" s="53">
        <v>0</v>
      </c>
      <c r="E69" s="53">
        <v>120300.33</v>
      </c>
      <c r="F69" s="53">
        <v>0</v>
      </c>
      <c r="G69" s="180">
        <f t="shared" si="1"/>
        <v>7770.110000000001</v>
      </c>
      <c r="H69" s="181">
        <f t="shared" si="1"/>
        <v>0</v>
      </c>
    </row>
    <row r="70" spans="1:8" ht="15.75">
      <c r="A70" s="33">
        <f t="shared" si="0"/>
        <v>65</v>
      </c>
      <c r="B70" s="63" t="s">
        <v>151</v>
      </c>
      <c r="C70" s="53">
        <v>275304.88</v>
      </c>
      <c r="D70" s="53">
        <v>402</v>
      </c>
      <c r="E70" s="53">
        <v>284076.86</v>
      </c>
      <c r="F70" s="53">
        <v>0</v>
      </c>
      <c r="G70" s="180">
        <f t="shared" si="1"/>
        <v>8771.979999999981</v>
      </c>
      <c r="H70" s="181">
        <f t="shared" si="1"/>
        <v>-402</v>
      </c>
    </row>
    <row r="71" spans="1:8" ht="15.75">
      <c r="A71" s="33">
        <f t="shared" si="0"/>
        <v>66</v>
      </c>
      <c r="B71" s="63" t="s">
        <v>152</v>
      </c>
      <c r="C71" s="53">
        <v>40445.04</v>
      </c>
      <c r="D71" s="53">
        <v>0</v>
      </c>
      <c r="E71" s="53">
        <v>43334.4</v>
      </c>
      <c r="F71" s="53">
        <v>0</v>
      </c>
      <c r="G71" s="180">
        <f t="shared" si="1"/>
        <v>2889.3600000000006</v>
      </c>
      <c r="H71" s="181">
        <f t="shared" si="1"/>
        <v>0</v>
      </c>
    </row>
    <row r="72" spans="1:8" ht="15.75">
      <c r="A72" s="33">
        <f aca="true" t="shared" si="2" ref="A72:A101">A71+1</f>
        <v>67</v>
      </c>
      <c r="B72" s="63" t="s">
        <v>153</v>
      </c>
      <c r="C72" s="53">
        <v>37984.16</v>
      </c>
      <c r="D72" s="53">
        <v>48.41</v>
      </c>
      <c r="E72" s="53">
        <v>45383.36</v>
      </c>
      <c r="F72" s="53">
        <v>52.46</v>
      </c>
      <c r="G72" s="180">
        <f aca="true" t="shared" si="3" ref="G72:H100">E72-C72</f>
        <v>7399.199999999997</v>
      </c>
      <c r="H72" s="181">
        <f t="shared" si="3"/>
        <v>4.050000000000004</v>
      </c>
    </row>
    <row r="73" spans="1:8" ht="15.75">
      <c r="A73" s="33">
        <f t="shared" si="2"/>
        <v>68</v>
      </c>
      <c r="B73" s="63" t="s">
        <v>154</v>
      </c>
      <c r="C73" s="53">
        <v>0</v>
      </c>
      <c r="D73" s="53">
        <v>0</v>
      </c>
      <c r="E73" s="53">
        <v>0</v>
      </c>
      <c r="F73" s="53">
        <v>0</v>
      </c>
      <c r="G73" s="180">
        <f t="shared" si="3"/>
        <v>0</v>
      </c>
      <c r="H73" s="181">
        <f t="shared" si="3"/>
        <v>0</v>
      </c>
    </row>
    <row r="74" spans="1:8" ht="15.75">
      <c r="A74" s="33">
        <f t="shared" si="2"/>
        <v>69</v>
      </c>
      <c r="B74" s="63" t="s">
        <v>155</v>
      </c>
      <c r="C74" s="53">
        <v>0</v>
      </c>
      <c r="D74" s="53">
        <v>0</v>
      </c>
      <c r="E74" s="53">
        <v>0</v>
      </c>
      <c r="F74" s="53">
        <v>0</v>
      </c>
      <c r="G74" s="180">
        <f t="shared" si="3"/>
        <v>0</v>
      </c>
      <c r="H74" s="181">
        <f t="shared" si="3"/>
        <v>0</v>
      </c>
    </row>
    <row r="75" spans="1:8" ht="15.75">
      <c r="A75" s="33">
        <f t="shared" si="2"/>
        <v>70</v>
      </c>
      <c r="B75" s="75" t="s">
        <v>52</v>
      </c>
      <c r="C75" s="53">
        <v>0</v>
      </c>
      <c r="D75" s="53">
        <v>0</v>
      </c>
      <c r="E75" s="53">
        <v>2455.5</v>
      </c>
      <c r="F75" s="53">
        <v>0</v>
      </c>
      <c r="G75" s="180">
        <f t="shared" si="3"/>
        <v>2455.5</v>
      </c>
      <c r="H75" s="181">
        <f t="shared" si="3"/>
        <v>0</v>
      </c>
    </row>
    <row r="76" spans="1:8" ht="15.75">
      <c r="A76" s="33">
        <f t="shared" si="2"/>
        <v>71</v>
      </c>
      <c r="B76" s="75" t="s">
        <v>436</v>
      </c>
      <c r="C76" s="53">
        <v>0</v>
      </c>
      <c r="D76" s="53">
        <v>113.66</v>
      </c>
      <c r="E76" s="53">
        <v>0</v>
      </c>
      <c r="F76" s="53">
        <v>15.28</v>
      </c>
      <c r="G76" s="180">
        <f t="shared" si="3"/>
        <v>0</v>
      </c>
      <c r="H76" s="181">
        <f t="shared" si="3"/>
        <v>-98.38</v>
      </c>
    </row>
    <row r="77" spans="1:8" ht="15.75">
      <c r="A77" s="33">
        <f t="shared" si="2"/>
        <v>72</v>
      </c>
      <c r="B77" s="75" t="s">
        <v>212</v>
      </c>
      <c r="C77" s="53">
        <v>65926.5</v>
      </c>
      <c r="D77" s="53">
        <v>228.15</v>
      </c>
      <c r="E77" s="53">
        <v>65926.5</v>
      </c>
      <c r="F77" s="53">
        <v>228.49</v>
      </c>
      <c r="G77" s="180">
        <f t="shared" si="3"/>
        <v>0</v>
      </c>
      <c r="H77" s="181">
        <f t="shared" si="3"/>
        <v>0.3400000000000034</v>
      </c>
    </row>
    <row r="78" spans="1:8" ht="15.75">
      <c r="A78" s="33">
        <f t="shared" si="2"/>
        <v>73</v>
      </c>
      <c r="B78" s="75" t="s">
        <v>345</v>
      </c>
      <c r="C78" s="53">
        <v>56444.48</v>
      </c>
      <c r="D78" s="53">
        <v>3352.25</v>
      </c>
      <c r="E78" s="53">
        <v>59105.45</v>
      </c>
      <c r="F78" s="53">
        <v>3530.62</v>
      </c>
      <c r="G78" s="180">
        <f t="shared" si="3"/>
        <v>2660.969999999994</v>
      </c>
      <c r="H78" s="181">
        <f t="shared" si="3"/>
        <v>178.3699999999999</v>
      </c>
    </row>
    <row r="79" spans="1:8" ht="15.75">
      <c r="A79" s="33">
        <f t="shared" si="2"/>
        <v>74</v>
      </c>
      <c r="B79" s="75" t="s">
        <v>18</v>
      </c>
      <c r="C79" s="65">
        <f>C80+C81</f>
        <v>2607068.76</v>
      </c>
      <c r="D79" s="65">
        <f>D80+D81</f>
        <v>1848.42</v>
      </c>
      <c r="E79" s="65">
        <f>E80+E81</f>
        <v>2376301.0599999996</v>
      </c>
      <c r="F79" s="65">
        <f>F80+F81</f>
        <v>3000.51</v>
      </c>
      <c r="G79" s="65">
        <f t="shared" si="3"/>
        <v>-230767.7000000002</v>
      </c>
      <c r="H79" s="168">
        <f t="shared" si="3"/>
        <v>1152.0900000000001</v>
      </c>
    </row>
    <row r="80" spans="1:8" ht="31.5">
      <c r="A80" s="33">
        <f t="shared" si="2"/>
        <v>75</v>
      </c>
      <c r="B80" s="75" t="s">
        <v>285</v>
      </c>
      <c r="C80" s="84">
        <v>4686.61</v>
      </c>
      <c r="D80" s="84">
        <v>306</v>
      </c>
      <c r="E80" s="84">
        <v>6380.38</v>
      </c>
      <c r="F80" s="84">
        <v>0</v>
      </c>
      <c r="G80" s="180">
        <f t="shared" si="3"/>
        <v>1693.7700000000004</v>
      </c>
      <c r="H80" s="181">
        <f t="shared" si="3"/>
        <v>-306</v>
      </c>
    </row>
    <row r="81" spans="1:8" ht="15.75">
      <c r="A81" s="33">
        <f t="shared" si="2"/>
        <v>76</v>
      </c>
      <c r="B81" s="117" t="s">
        <v>19</v>
      </c>
      <c r="C81" s="65">
        <f>SUM(C82:C88)</f>
        <v>2602382.15</v>
      </c>
      <c r="D81" s="65">
        <f>SUM(D82:D88)</f>
        <v>1542.42</v>
      </c>
      <c r="E81" s="65">
        <f>SUM(E82:E88)</f>
        <v>2369920.6799999997</v>
      </c>
      <c r="F81" s="65">
        <f>SUM(F82:F88)</f>
        <v>3000.51</v>
      </c>
      <c r="G81" s="65">
        <f t="shared" si="3"/>
        <v>-232461.4700000002</v>
      </c>
      <c r="H81" s="168">
        <f t="shared" si="3"/>
        <v>1458.0900000000001</v>
      </c>
    </row>
    <row r="82" spans="1:8" ht="15.75">
      <c r="A82" s="33">
        <f t="shared" si="2"/>
        <v>77</v>
      </c>
      <c r="B82" s="63" t="s">
        <v>1013</v>
      </c>
      <c r="C82" s="53">
        <v>1335167.1</v>
      </c>
      <c r="D82" s="53">
        <v>0</v>
      </c>
      <c r="E82" s="53">
        <v>1297240.5</v>
      </c>
      <c r="F82" s="53">
        <v>0</v>
      </c>
      <c r="G82" s="180">
        <f t="shared" si="3"/>
        <v>-37926.60000000009</v>
      </c>
      <c r="H82" s="181">
        <f t="shared" si="3"/>
        <v>0</v>
      </c>
    </row>
    <row r="83" spans="1:8" ht="15.75">
      <c r="A83" s="33">
        <f t="shared" si="2"/>
        <v>78</v>
      </c>
      <c r="B83" s="63" t="s">
        <v>156</v>
      </c>
      <c r="C83" s="53">
        <v>4758.9</v>
      </c>
      <c r="D83" s="53">
        <v>346.03</v>
      </c>
      <c r="E83" s="53">
        <v>5433.9</v>
      </c>
      <c r="F83" s="53">
        <v>323.6</v>
      </c>
      <c r="G83" s="180">
        <f t="shared" si="3"/>
        <v>675</v>
      </c>
      <c r="H83" s="181">
        <f t="shared" si="3"/>
        <v>-22.42999999999995</v>
      </c>
    </row>
    <row r="84" spans="1:8" ht="15.75">
      <c r="A84" s="33">
        <f t="shared" si="2"/>
        <v>79</v>
      </c>
      <c r="B84" s="63" t="s">
        <v>157</v>
      </c>
      <c r="C84" s="53">
        <v>0</v>
      </c>
      <c r="D84" s="53">
        <v>0</v>
      </c>
      <c r="E84" s="53">
        <v>0</v>
      </c>
      <c r="F84" s="53">
        <v>0</v>
      </c>
      <c r="G84" s="180">
        <f t="shared" si="3"/>
        <v>0</v>
      </c>
      <c r="H84" s="181">
        <f t="shared" si="3"/>
        <v>0</v>
      </c>
    </row>
    <row r="85" spans="1:8" ht="31.5">
      <c r="A85" s="33">
        <f t="shared" si="2"/>
        <v>80</v>
      </c>
      <c r="B85" s="432" t="s">
        <v>1277</v>
      </c>
      <c r="C85" s="53">
        <v>26166</v>
      </c>
      <c r="D85" s="53">
        <v>308.74</v>
      </c>
      <c r="E85" s="53">
        <v>30925.58</v>
      </c>
      <c r="F85" s="53">
        <v>700.22</v>
      </c>
      <c r="G85" s="180">
        <f t="shared" si="3"/>
        <v>4759.580000000002</v>
      </c>
      <c r="H85" s="181">
        <f t="shared" si="3"/>
        <v>391.48</v>
      </c>
    </row>
    <row r="86" spans="1:8" ht="15.75">
      <c r="A86" s="33">
        <f t="shared" si="2"/>
        <v>81</v>
      </c>
      <c r="B86" s="63" t="s">
        <v>158</v>
      </c>
      <c r="C86" s="53">
        <v>228691.5</v>
      </c>
      <c r="D86" s="53">
        <v>0</v>
      </c>
      <c r="E86" s="53">
        <v>79384</v>
      </c>
      <c r="F86" s="53">
        <v>0</v>
      </c>
      <c r="G86" s="180">
        <f t="shared" si="3"/>
        <v>-149307.5</v>
      </c>
      <c r="H86" s="181">
        <f t="shared" si="3"/>
        <v>0</v>
      </c>
    </row>
    <row r="87" spans="1:8" ht="15.75">
      <c r="A87" s="33">
        <f t="shared" si="2"/>
        <v>82</v>
      </c>
      <c r="B87" s="63" t="s">
        <v>159</v>
      </c>
      <c r="C87" s="53">
        <v>84011.53</v>
      </c>
      <c r="D87" s="53">
        <v>0</v>
      </c>
      <c r="E87" s="53">
        <v>87354.95</v>
      </c>
      <c r="F87" s="53">
        <v>0</v>
      </c>
      <c r="G87" s="180">
        <f t="shared" si="3"/>
        <v>3343.4199999999983</v>
      </c>
      <c r="H87" s="181">
        <f t="shared" si="3"/>
        <v>0</v>
      </c>
    </row>
    <row r="88" spans="1:8" ht="15.75">
      <c r="A88" s="33">
        <f t="shared" si="2"/>
        <v>83</v>
      </c>
      <c r="B88" s="432" t="s">
        <v>1278</v>
      </c>
      <c r="C88" s="53">
        <v>923587.12</v>
      </c>
      <c r="D88" s="53">
        <v>887.65</v>
      </c>
      <c r="E88" s="53">
        <f>861611.75+7970</f>
        <v>869581.75</v>
      </c>
      <c r="F88" s="53">
        <v>1976.69</v>
      </c>
      <c r="G88" s="180">
        <f t="shared" si="3"/>
        <v>-54005.369999999995</v>
      </c>
      <c r="H88" s="181">
        <f t="shared" si="3"/>
        <v>1089.04</v>
      </c>
    </row>
    <row r="89" spans="1:8" ht="31.5">
      <c r="A89" s="33">
        <f t="shared" si="2"/>
        <v>84</v>
      </c>
      <c r="B89" s="75" t="s">
        <v>20</v>
      </c>
      <c r="C89" s="65">
        <f>SUM(C90:C97)</f>
        <v>4548541.57</v>
      </c>
      <c r="D89" s="65">
        <f>SUM(D90:D97)</f>
        <v>255</v>
      </c>
      <c r="E89" s="65">
        <f>SUM(E90:E97)</f>
        <v>4349263.870000001</v>
      </c>
      <c r="F89" s="65">
        <f>SUM(F90:F97)</f>
        <v>37298.14000000001</v>
      </c>
      <c r="G89" s="65">
        <f t="shared" si="3"/>
        <v>-199277.69999999925</v>
      </c>
      <c r="H89" s="168">
        <f t="shared" si="3"/>
        <v>37043.14000000001</v>
      </c>
    </row>
    <row r="90" spans="1:8" ht="31.5" customHeight="1">
      <c r="A90" s="33">
        <f t="shared" si="2"/>
        <v>85</v>
      </c>
      <c r="B90" s="432" t="s">
        <v>1279</v>
      </c>
      <c r="C90" s="53">
        <v>278419.49</v>
      </c>
      <c r="D90" s="53">
        <v>0</v>
      </c>
      <c r="E90" s="53">
        <v>306440.49</v>
      </c>
      <c r="F90" s="53"/>
      <c r="G90" s="180">
        <f t="shared" si="3"/>
        <v>28021</v>
      </c>
      <c r="H90" s="181">
        <f t="shared" si="3"/>
        <v>0</v>
      </c>
    </row>
    <row r="91" spans="1:8" ht="15.75">
      <c r="A91" s="33">
        <f t="shared" si="2"/>
        <v>86</v>
      </c>
      <c r="B91" s="375" t="s">
        <v>1280</v>
      </c>
      <c r="C91" s="53">
        <v>572787.15</v>
      </c>
      <c r="D91" s="53">
        <v>255</v>
      </c>
      <c r="E91" s="53">
        <v>493108.08</v>
      </c>
      <c r="F91" s="53">
        <v>167.48</v>
      </c>
      <c r="G91" s="180">
        <f t="shared" si="3"/>
        <v>-79679.07</v>
      </c>
      <c r="H91" s="181">
        <f t="shared" si="3"/>
        <v>-87.52000000000001</v>
      </c>
    </row>
    <row r="92" spans="1:8" ht="31.5">
      <c r="A92" s="373" t="s">
        <v>904</v>
      </c>
      <c r="B92" s="375" t="s">
        <v>1281</v>
      </c>
      <c r="C92" s="53">
        <v>957001</v>
      </c>
      <c r="D92" s="53">
        <v>0</v>
      </c>
      <c r="E92" s="53">
        <v>1349302</v>
      </c>
      <c r="F92" s="53">
        <v>0</v>
      </c>
      <c r="G92" s="180">
        <f>E92-C92</f>
        <v>392301</v>
      </c>
      <c r="H92" s="181">
        <f>F92-D92</f>
        <v>0</v>
      </c>
    </row>
    <row r="93" spans="1:8" ht="15.75">
      <c r="A93" s="33">
        <f>A91+1</f>
        <v>87</v>
      </c>
      <c r="B93" s="63" t="s">
        <v>1282</v>
      </c>
      <c r="C93" s="53">
        <v>0</v>
      </c>
      <c r="D93" s="53">
        <v>0</v>
      </c>
      <c r="E93" s="53">
        <v>14356.47</v>
      </c>
      <c r="F93" s="53">
        <v>37130.66</v>
      </c>
      <c r="G93" s="180">
        <f t="shared" si="3"/>
        <v>14356.47</v>
      </c>
      <c r="H93" s="181">
        <f t="shared" si="3"/>
        <v>37130.66</v>
      </c>
    </row>
    <row r="94" spans="1:8" ht="15.75">
      <c r="A94" s="33">
        <f t="shared" si="2"/>
        <v>88</v>
      </c>
      <c r="B94" s="63" t="s">
        <v>192</v>
      </c>
      <c r="C94" s="53">
        <v>0</v>
      </c>
      <c r="D94" s="53">
        <v>0</v>
      </c>
      <c r="E94" s="53">
        <v>0</v>
      </c>
      <c r="F94" s="53">
        <v>0</v>
      </c>
      <c r="G94" s="180">
        <f t="shared" si="3"/>
        <v>0</v>
      </c>
      <c r="H94" s="181">
        <f t="shared" si="3"/>
        <v>0</v>
      </c>
    </row>
    <row r="95" spans="1:8" ht="15.75">
      <c r="A95" s="33">
        <f t="shared" si="2"/>
        <v>89</v>
      </c>
      <c r="B95" s="63" t="s">
        <v>193</v>
      </c>
      <c r="C95" s="53">
        <v>2740333.93</v>
      </c>
      <c r="D95" s="53">
        <v>0</v>
      </c>
      <c r="E95" s="53">
        <v>2186056.83</v>
      </c>
      <c r="F95" s="53">
        <v>0</v>
      </c>
      <c r="G95" s="180">
        <f t="shared" si="3"/>
        <v>-554277.1000000001</v>
      </c>
      <c r="H95" s="181">
        <f t="shared" si="3"/>
        <v>0</v>
      </c>
    </row>
    <row r="96" spans="1:8" ht="15.75">
      <c r="A96" s="33">
        <f t="shared" si="2"/>
        <v>90</v>
      </c>
      <c r="B96" s="432" t="s">
        <v>1283</v>
      </c>
      <c r="C96" s="53">
        <v>0</v>
      </c>
      <c r="D96" s="53">
        <v>0</v>
      </c>
      <c r="E96" s="53">
        <v>0</v>
      </c>
      <c r="F96" s="53">
        <v>0</v>
      </c>
      <c r="G96" s="180">
        <f t="shared" si="3"/>
        <v>0</v>
      </c>
      <c r="H96" s="181">
        <f t="shared" si="3"/>
        <v>0</v>
      </c>
    </row>
    <row r="97" spans="1:8" ht="15.75">
      <c r="A97" s="33">
        <f t="shared" si="2"/>
        <v>91</v>
      </c>
      <c r="B97" s="432" t="s">
        <v>1027</v>
      </c>
      <c r="C97" s="53">
        <v>0</v>
      </c>
      <c r="D97" s="53">
        <v>0</v>
      </c>
      <c r="E97" s="53">
        <v>0</v>
      </c>
      <c r="F97" s="53">
        <v>0</v>
      </c>
      <c r="G97" s="180">
        <f t="shared" si="3"/>
        <v>0</v>
      </c>
      <c r="H97" s="181">
        <f t="shared" si="3"/>
        <v>0</v>
      </c>
    </row>
    <row r="98" spans="1:8" ht="15.75">
      <c r="A98" s="33">
        <f t="shared" si="2"/>
        <v>92</v>
      </c>
      <c r="B98" s="117" t="s">
        <v>301</v>
      </c>
      <c r="C98" s="53">
        <v>55210</v>
      </c>
      <c r="D98" s="53">
        <v>0</v>
      </c>
      <c r="E98" s="53">
        <v>62660</v>
      </c>
      <c r="F98" s="53">
        <v>0</v>
      </c>
      <c r="G98" s="180">
        <f t="shared" si="3"/>
        <v>7450</v>
      </c>
      <c r="H98" s="181">
        <f t="shared" si="3"/>
        <v>0</v>
      </c>
    </row>
    <row r="99" spans="1:8" ht="15.75">
      <c r="A99" s="33" t="s">
        <v>447</v>
      </c>
      <c r="B99" s="117" t="s">
        <v>905</v>
      </c>
      <c r="C99" s="53">
        <v>52092.8</v>
      </c>
      <c r="D99" s="53">
        <v>0</v>
      </c>
      <c r="E99" s="53">
        <v>80602</v>
      </c>
      <c r="F99" s="53">
        <v>0</v>
      </c>
      <c r="G99" s="180">
        <f t="shared" si="3"/>
        <v>28509.199999999997</v>
      </c>
      <c r="H99" s="181">
        <f t="shared" si="3"/>
        <v>0</v>
      </c>
    </row>
    <row r="100" spans="1:8" ht="15.75">
      <c r="A100" s="33">
        <f>A98+1</f>
        <v>93</v>
      </c>
      <c r="B100" s="75" t="s">
        <v>321</v>
      </c>
      <c r="C100" s="53">
        <v>724.11</v>
      </c>
      <c r="D100" s="53">
        <v>14931.55</v>
      </c>
      <c r="E100" s="53">
        <v>119.68</v>
      </c>
      <c r="F100" s="53">
        <v>15532.42</v>
      </c>
      <c r="G100" s="180">
        <f t="shared" si="3"/>
        <v>-604.4300000000001</v>
      </c>
      <c r="H100" s="181">
        <f t="shared" si="3"/>
        <v>600.8700000000008</v>
      </c>
    </row>
    <row r="101" spans="1:8" ht="32.25" thickBot="1">
      <c r="A101" s="34">
        <f t="shared" si="2"/>
        <v>94</v>
      </c>
      <c r="B101" s="64" t="s">
        <v>21</v>
      </c>
      <c r="C101" s="66">
        <f>C6+C19+C27+C32+C40+C43+C44+C60+C66+C67+C68+SUM(C75:C79)+C89+C98+C100</f>
        <v>32054300.409999996</v>
      </c>
      <c r="D101" s="66">
        <f>D6+D19+D27+D32+D40+D43+D44+D60+D66+D67+D68+SUM(D75:D79)+D89+D98+D100</f>
        <v>441434.4199999999</v>
      </c>
      <c r="E101" s="66">
        <f>E6+E19+E27+E32+E40+E43+E44+E60+E66+E67+E68+SUM(E75:E79)+E89+E98+E100</f>
        <v>29788839.62</v>
      </c>
      <c r="F101" s="66">
        <f>F6+F19+F27+F32+F40+F43+F44+F60+F66+F67+F68+SUM(F75:F79)+F89+F98+F100</f>
        <v>511833.41000000003</v>
      </c>
      <c r="G101" s="66">
        <f>E101-C101</f>
        <v>-2265460.7899999954</v>
      </c>
      <c r="H101" s="171">
        <f>F101-D101</f>
        <v>70398.9900000001</v>
      </c>
    </row>
    <row r="102" spans="1:10" ht="15.75">
      <c r="A102" s="4"/>
      <c r="D102" s="489">
        <f>C101+D101-D100-C100</f>
        <v>32480079.169999998</v>
      </c>
      <c r="F102" s="489">
        <f>E101+F101-F100-E100</f>
        <v>30285020.93</v>
      </c>
      <c r="I102" s="485" t="s">
        <v>1015</v>
      </c>
      <c r="J102" s="485"/>
    </row>
    <row r="103" spans="1:8" s="161" customFormat="1" ht="27" customHeight="1">
      <c r="A103" s="724" t="s">
        <v>194</v>
      </c>
      <c r="B103" s="725"/>
      <c r="C103" s="725"/>
      <c r="D103" s="725"/>
      <c r="E103" s="725"/>
      <c r="F103" s="725"/>
      <c r="G103" s="725"/>
      <c r="H103" s="726"/>
    </row>
    <row r="104" spans="5:6" ht="15.75">
      <c r="E104" s="1">
        <v>29788719.94</v>
      </c>
      <c r="F104" s="1">
        <v>501003.35</v>
      </c>
    </row>
    <row r="105" spans="1:6" ht="15.75">
      <c r="A105" s="583" t="s">
        <v>1284</v>
      </c>
      <c r="B105" s="584" t="s">
        <v>1285</v>
      </c>
      <c r="E105" s="669">
        <f>E104-E101</f>
        <v>-119.67999999970198</v>
      </c>
      <c r="F105" s="669">
        <f>F104-F101</f>
        <v>-10830.060000000056</v>
      </c>
    </row>
    <row r="108" spans="1:8" ht="19.5" customHeight="1">
      <c r="A108" s="701" t="s">
        <v>1356</v>
      </c>
      <c r="B108" s="701"/>
      <c r="C108" s="701"/>
      <c r="D108" s="701"/>
      <c r="E108" s="701"/>
      <c r="F108" s="701"/>
      <c r="G108" s="701"/>
      <c r="H108" s="701"/>
    </row>
    <row r="109" spans="1:8" ht="18.75" customHeight="1">
      <c r="A109" s="701" t="s">
        <v>1363</v>
      </c>
      <c r="B109" s="701"/>
      <c r="C109" s="701"/>
      <c r="D109" s="701"/>
      <c r="E109" s="701"/>
      <c r="F109" s="701"/>
      <c r="G109" s="701"/>
      <c r="H109" s="701"/>
    </row>
    <row r="110" spans="1:8" ht="18.75" customHeight="1">
      <c r="A110" s="701" t="s">
        <v>1357</v>
      </c>
      <c r="B110" s="701"/>
      <c r="C110" s="701"/>
      <c r="D110" s="701"/>
      <c r="E110" s="701"/>
      <c r="F110" s="701"/>
      <c r="G110" s="701"/>
      <c r="H110" s="701"/>
    </row>
    <row r="973" ht="15.75">
      <c r="F973" s="1" t="s">
        <v>440</v>
      </c>
    </row>
    <row r="992" ht="15.75">
      <c r="D992" s="1" t="s">
        <v>439</v>
      </c>
    </row>
  </sheetData>
  <sheetProtection/>
  <mergeCells count="11">
    <mergeCell ref="A1:H1"/>
    <mergeCell ref="A2:H2"/>
    <mergeCell ref="A3:A4"/>
    <mergeCell ref="B3:B4"/>
    <mergeCell ref="C3:D3"/>
    <mergeCell ref="E3:F3"/>
    <mergeCell ref="G3:H3"/>
    <mergeCell ref="A108:H108"/>
    <mergeCell ref="A109:H109"/>
    <mergeCell ref="A110:H110"/>
    <mergeCell ref="A103:H103"/>
  </mergeCells>
  <printOptions gridLines="1"/>
  <pageMargins left="0.7480314960629921" right="0.7480314960629921" top="0.4330708661417323" bottom="0.3937007874015748" header="0.3937007874015748" footer="0.2362204724409449"/>
  <pageSetup fitToHeight="3" fitToWidth="3" horizontalDpi="600" verticalDpi="600" orientation="landscape" paperSize="9" scale="70" r:id="rId1"/>
  <rowBreaks count="2" manualBreakCount="2">
    <brk id="39" max="7" man="1"/>
    <brk id="7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subject/>
  <dc:creator>Viest</dc:creator>
  <cp:keywords/>
  <dc:description/>
  <cp:lastModifiedBy>Gondova Karin</cp:lastModifiedBy>
  <cp:lastPrinted>2014-06-04T09:39:30Z</cp:lastPrinted>
  <dcterms:created xsi:type="dcterms:W3CDTF">2002-06-05T18:53:25Z</dcterms:created>
  <dcterms:modified xsi:type="dcterms:W3CDTF">2014-06-04T09:50:25Z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