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00" windowWidth="15480" windowHeight="6375" tabRatio="882" activeTab="29"/>
  </bookViews>
  <sheets>
    <sheet name="Obsah" sheetId="1" r:id="rId1"/>
    <sheet name="zmeny" sheetId="2" r:id="rId2"/>
    <sheet name="Vysvetlivky" sheetId="3" r:id="rId3"/>
    <sheet name="Súvzťažnosti" sheetId="4" r:id="rId4"/>
    <sheet name="T1-Dotácie podľa DZ" sheetId="5" r:id="rId5"/>
    <sheet name="T2-Ostatné dot mimo MŠ SR" sheetId="6" r:id="rId6"/>
    <sheet name="T3-Výnosy" sheetId="7" r:id="rId7"/>
    <sheet name="T4-Výnosy zo školného" sheetId="8" r:id="rId8"/>
    <sheet name="T5 - Analýza nákladov" sheetId="9" r:id="rId9"/>
    <sheet name="T6-Zamestnanci_a_mzdy" sheetId="10" r:id="rId10"/>
    <sheet name="T7_Doktorandi" sheetId="11" r:id="rId11"/>
    <sheet name="T8-Soc_štipendiá" sheetId="12" r:id="rId12"/>
    <sheet name="T9_ŠD " sheetId="13" r:id="rId13"/>
    <sheet name="T10-ŠJ " sheetId="14" r:id="rId14"/>
    <sheet name="T11-Zdroje KV" sheetId="15" r:id="rId15"/>
    <sheet name="T12-KV" sheetId="16" r:id="rId16"/>
    <sheet name="T13 - Fondy" sheetId="17" r:id="rId17"/>
    <sheet name="T14 - Zúčtovanie_bežnej_dot" sheetId="18" r:id="rId18"/>
    <sheet name="T15_zúč._kap_dotácie" sheetId="19" r:id="rId19"/>
    <sheet name="T16 - Štruktúra hotovosti" sheetId="20" r:id="rId20"/>
    <sheet name="T17-Dotácie z EÚ" sheetId="21" r:id="rId21"/>
    <sheet name="T18-Ostatné dotacie z kap MŠ SR" sheetId="22" r:id="rId22"/>
    <sheet name="T19-Štip_ z vlastných" sheetId="23" r:id="rId23"/>
    <sheet name="T20_motivačné štipendiá_nová" sheetId="24" r:id="rId24"/>
    <sheet name="T21-štruktúra_384" sheetId="25" r:id="rId25"/>
    <sheet name="T22_Výnosy_soc_oblasť" sheetId="26" r:id="rId26"/>
    <sheet name="T23_Náklady_soc_oblasť" sheetId="27" r:id="rId27"/>
    <sheet name="T24a_Aktíva_1" sheetId="28" r:id="rId28"/>
    <sheet name="T24b_Aktíva_2" sheetId="29" r:id="rId29"/>
    <sheet name="T25_Pasíva " sheetId="30" r:id="rId30"/>
    <sheet name="T24__Aktíva" sheetId="31" state="hidden" r:id="rId31"/>
  </sheets>
  <externalReferences>
    <externalReference r:id="rId34"/>
    <externalReference r:id="rId35"/>
    <externalReference r:id="rId36"/>
    <externalReference r:id="rId37"/>
  </externalReferences>
  <definedNames>
    <definedName name="aaa" hidden="1">3</definedName>
    <definedName name="denní" localSheetId="25">#REF!</definedName>
    <definedName name="denní">#REF!</definedName>
    <definedName name="dokpo" localSheetId="25">#REF!</definedName>
    <definedName name="dokpo">#REF!</definedName>
    <definedName name="dokpred" localSheetId="25">#REF!</definedName>
    <definedName name="dokpred">#REF!</definedName>
    <definedName name="druhý" localSheetId="25">#REF!</definedName>
    <definedName name="druhý">#REF!</definedName>
    <definedName name="exterdruhý" localSheetId="25">#REF!</definedName>
    <definedName name="exterdruhý">#REF!</definedName>
    <definedName name="externeplat" localSheetId="25">#REF!</definedName>
    <definedName name="externeplat">#REF!</definedName>
    <definedName name="exterplat" localSheetId="25">#REF!</definedName>
    <definedName name="exterplat">#REF!</definedName>
    <definedName name="KKS_doc" localSheetId="25">#REF!</definedName>
    <definedName name="KKS_doc">#REF!</definedName>
    <definedName name="KKS_ost" localSheetId="25">#REF!</definedName>
    <definedName name="KKS_ost">#REF!</definedName>
    <definedName name="KKS_phd" localSheetId="25">#REF!</definedName>
    <definedName name="KKS_phd">#REF!</definedName>
    <definedName name="KKS_prof" localSheetId="25">#REF!</definedName>
    <definedName name="KKS_prof">#REF!</definedName>
    <definedName name="kmp1" localSheetId="25">#REF!</definedName>
    <definedName name="kmp1">#REF!</definedName>
    <definedName name="kmp2">#REF!</definedName>
    <definedName name="kmt1" localSheetId="25">#REF!</definedName>
    <definedName name="kmt1">#REF!</definedName>
    <definedName name="koef_gm_mzdy" localSheetId="25">#REF!</definedName>
    <definedName name="koef_gm_mzdy">#REF!</definedName>
    <definedName name="koef_kpn" localSheetId="25">#REF!</definedName>
    <definedName name="koef_kpn">#REF!</definedName>
    <definedName name="koef_prer_nad_gm_mzdy" localSheetId="25">#REF!</definedName>
    <definedName name="koef_prer_nad_gm_mzdy">#REF!</definedName>
    <definedName name="koef_PV" localSheetId="25">#REF!</definedName>
    <definedName name="koef_PV">#REF!</definedName>
    <definedName name="koef_udr_kat1" localSheetId="25">#REF!</definedName>
    <definedName name="koef_udr_kat1" localSheetId="10">#REF!</definedName>
    <definedName name="koef_udr_kat1">#REF!</definedName>
    <definedName name="koef_udr_kat2" localSheetId="25">#REF!</definedName>
    <definedName name="koef_udr_kat2" localSheetId="10">#REF!</definedName>
    <definedName name="koef_udr_kat2">#REF!</definedName>
    <definedName name="koef_udr_kat3" localSheetId="25">#REF!</definedName>
    <definedName name="koef_udr_kat3" localSheetId="10">#REF!</definedName>
    <definedName name="koef_udr_kat3">#REF!</definedName>
    <definedName name="koef_VV" localSheetId="25">#REF!</definedName>
    <definedName name="koef_VV">#REF!</definedName>
    <definedName name="kpn_ca_do" localSheetId="25">#REF!</definedName>
    <definedName name="kpn_ca_do">#REF!</definedName>
    <definedName name="kpn_ca_nad" localSheetId="25">#REF!</definedName>
    <definedName name="kpn_ca_nad">#REF!</definedName>
    <definedName name="kzk" localSheetId="25">#REF!</definedName>
    <definedName name="kzk">#REF!</definedName>
    <definedName name="kzspp" localSheetId="25">#REF!</definedName>
    <definedName name="kzspp">#REF!</definedName>
    <definedName name="_xlnm.Print_Titles" localSheetId="3">'Súvzťažnosti'!$1:$2</definedName>
    <definedName name="_xlnm.Print_Titles" localSheetId="17">'T14 - Zúčtovanie_bežnej_dot'!$A:$B</definedName>
    <definedName name="_xlnm.Print_Titles" localSheetId="6">'T3-Výnosy'!$1:$5</definedName>
    <definedName name="_xlnm.Print_Titles" localSheetId="8">'T5 - Analýza nákladov'!$1:$5</definedName>
    <definedName name="_xlnm.Print_Titles" localSheetId="2">'Vysvetlivky'!$1:$2</definedName>
    <definedName name="nefinanc">1</definedName>
    <definedName name="_xlnm.Print_Area" localSheetId="0">'Obsah'!$A$1:$S$31</definedName>
    <definedName name="_xlnm.Print_Area" localSheetId="3">'Súvzťažnosti'!$A$1:$C$37</definedName>
    <definedName name="_xlnm.Print_Area" localSheetId="13">'T10-ŠJ '!$A$1:$D$31</definedName>
    <definedName name="_xlnm.Print_Area" localSheetId="14">'T11-Zdroje KV'!$A$1:$D$31</definedName>
    <definedName name="_xlnm.Print_Area" localSheetId="15">'T12-KV'!$A$1:$I$27</definedName>
    <definedName name="_xlnm.Print_Area" localSheetId="16">'T13 - Fondy'!$A$1:$L$30</definedName>
    <definedName name="_xlnm.Print_Area" localSheetId="17">'T14 - Zúčtovanie_bežnej_dot'!$A$1:$O$5</definedName>
    <definedName name="_xlnm.Print_Area" localSheetId="19">'T16 - Štruktúra hotovosti'!$A$1:$D$28</definedName>
    <definedName name="_xlnm.Print_Area" localSheetId="20">'T17-Dotácie z EÚ'!$A$1:$H$29</definedName>
    <definedName name="_xlnm.Print_Area" localSheetId="21">'T18-Ostatné dotacie z kap MŠ SR'!$A$1:$E$26</definedName>
    <definedName name="_xlnm.Print_Area" localSheetId="22">'T19-Štip_ z vlastných'!$A$1:$F$27</definedName>
    <definedName name="_xlnm.Print_Area" localSheetId="4">'T1-Dotácie podľa DZ'!$A$1:$E$24</definedName>
    <definedName name="_xlnm.Print_Area" localSheetId="23">'T20_motivačné štipendiá_nová'!$A$1:$D$17</definedName>
    <definedName name="_xlnm.Print_Area" localSheetId="24">'T21-štruktúra_384'!$A$1:$M$14</definedName>
    <definedName name="_xlnm.Print_Area" localSheetId="25">'T22_Výnosy_soc_oblasť'!$A$1:$F$50</definedName>
    <definedName name="_xlnm.Print_Area" localSheetId="26">'T23_Náklady_soc_oblasť'!$A$1:$F$48</definedName>
    <definedName name="_xlnm.Print_Area" localSheetId="27">'T24a_Aktíva_1'!$A$1:$G$40</definedName>
    <definedName name="_xlnm.Print_Area" localSheetId="28">'T24b_Aktíva_2'!$A$1:$G$44</definedName>
    <definedName name="_xlnm.Print_Area" localSheetId="29">'T25_Pasíva '!$A$1:$G$56</definedName>
    <definedName name="_xlnm.Print_Area" localSheetId="5">'T2-Ostatné dot mimo MŠ SR'!$A$1:$E$28</definedName>
    <definedName name="_xlnm.Print_Area" localSheetId="6">'T3-Výnosy'!$A$1:$H$65</definedName>
    <definedName name="_xlnm.Print_Area" localSheetId="7">'T4-Výnosy zo školného'!$A$1:$D$19</definedName>
    <definedName name="_xlnm.Print_Area" localSheetId="8">'T5 - Analýza nákladov'!$A$1:$H$107</definedName>
    <definedName name="_xlnm.Print_Area" localSheetId="9">'T6-Zamestnanci_a_mzdy'!$A$1:$J$36</definedName>
    <definedName name="_xlnm.Print_Area" localSheetId="10">'T7_Doktorandi'!$A$1:$G$35</definedName>
    <definedName name="_xlnm.Print_Area" localSheetId="11">'T8-Soc_štipendiá'!$A$1:$F$22</definedName>
    <definedName name="_xlnm.Print_Area" localSheetId="12">'T9_ŠD '!$A$1:$F$26</definedName>
    <definedName name="_xlnm.Print_Area" localSheetId="2">'Vysvetlivky'!$A$1:$B$87</definedName>
    <definedName name="pocet_jedal" localSheetId="25">#REF!</definedName>
    <definedName name="pocet_jedal" localSheetId="10">#REF!</definedName>
    <definedName name="pocet_jedal">#REF!</definedName>
    <definedName name="podiel" localSheetId="25">#REF!</definedName>
    <definedName name="podiel">#REF!</definedName>
    <definedName name="poistné" localSheetId="25">#REF!</definedName>
    <definedName name="poistné">#REF!</definedName>
    <definedName name="Pp_DrŠ_exist" localSheetId="25">#REF!</definedName>
    <definedName name="Pp_DrŠ_exist" localSheetId="10">#REF!</definedName>
    <definedName name="Pp_DrŠ_exist">#REF!</definedName>
    <definedName name="Pp_DrŠ_noví" localSheetId="25">#REF!</definedName>
    <definedName name="Pp_DrŠ_noví" localSheetId="10">#REF!</definedName>
    <definedName name="Pp_DrŠ_noví">#REF!</definedName>
    <definedName name="Pp_DrŠ_spolu" localSheetId="25">#REF!</definedName>
    <definedName name="Pp_DrŠ_spolu" localSheetId="10">#REF!</definedName>
    <definedName name="Pp_DrŠ_spolu">#REF!</definedName>
    <definedName name="Pp_klinické_TaS" localSheetId="25">#REF!</definedName>
    <definedName name="Pp_klinické_TaS" localSheetId="10">#REF!</definedName>
    <definedName name="Pp_klinické_TaS">#REF!</definedName>
    <definedName name="Pp_klinické_TaS_rozpísaný" localSheetId="25">#REF!</definedName>
    <definedName name="Pp_klinické_TaS_rozpísaný" localSheetId="10">#REF!</definedName>
    <definedName name="Pp_klinické_TaS_rozpísaný">#REF!</definedName>
    <definedName name="Pp_Rozvoj_BD" localSheetId="25">#REF!</definedName>
    <definedName name="Pp_Rozvoj_BD">#REF!</definedName>
    <definedName name="Pp_Soc_BD" localSheetId="25">#REF!</definedName>
    <definedName name="Pp_Soc_BD">#REF!</definedName>
    <definedName name="Pp_VaT_BD" localSheetId="25">#REF!</definedName>
    <definedName name="Pp_VaT_BD">#REF!</definedName>
    <definedName name="Pp_VaT_mzdy" localSheetId="25">#REF!</definedName>
    <definedName name="Pp_VaT_mzdy">#REF!</definedName>
    <definedName name="Pp_VaT_mzdy_rezerva" localSheetId="25">#REF!</definedName>
    <definedName name="Pp_VaT_mzdy_rezerva">#REF!</definedName>
    <definedName name="Pp_VaT_mzdy_zac_roka" localSheetId="25">#REF!</definedName>
    <definedName name="Pp_VaT_mzdy_zac_roka">#REF!</definedName>
    <definedName name="Pp_Vzdel_BD" localSheetId="25">#REF!</definedName>
    <definedName name="Pp_Vzdel_BD">#REF!</definedName>
    <definedName name="Pp_Vzdel_mzdy" localSheetId="25">#REF!</definedName>
    <definedName name="Pp_Vzdel_mzdy">#REF!</definedName>
    <definedName name="Pp_Vzdel_mzdy_kontr" localSheetId="25">#REF!</definedName>
    <definedName name="Pp_Vzdel_mzdy_kontr">#REF!</definedName>
    <definedName name="Pp_Vzdel_mzdy_na_prer_modif" localSheetId="25">#REF!</definedName>
    <definedName name="Pp_Vzdel_mzdy_na_prer_modif" localSheetId="10">#REF!</definedName>
    <definedName name="Pp_Vzdel_mzdy_na_prer_modif">#REF!</definedName>
    <definedName name="Pp_Vzdel_mzdy_na_prer_nemodif" localSheetId="25">#REF!</definedName>
    <definedName name="Pp_Vzdel_mzdy_na_prer_nemodif" localSheetId="10">#REF!</definedName>
    <definedName name="Pp_Vzdel_mzdy_na_prer_nemodif">#REF!</definedName>
    <definedName name="Pp_Vzdel_mzdy_prevádz" localSheetId="25">#REF!</definedName>
    <definedName name="Pp_Vzdel_mzdy_prevádz">#REF!</definedName>
    <definedName name="Pp_Vzdel_mzdy_rezerva" localSheetId="25">#REF!</definedName>
    <definedName name="Pp_Vzdel_mzdy_rezerva">#REF!</definedName>
    <definedName name="Pp_Vzdel_mzdy_spec" localSheetId="25">#REF!</definedName>
    <definedName name="Pp_Vzdel_mzdy_spec">#REF!</definedName>
    <definedName name="Pp_Vzdel_mzdy_výkon" localSheetId="25">#REF!</definedName>
    <definedName name="Pp_Vzdel_mzdy_výkon">#REF!</definedName>
    <definedName name="Pp_Vzdel_mzdy_výkon_PV" localSheetId="25">#REF!</definedName>
    <definedName name="Pp_Vzdel_mzdy_výkon_PV">#REF!</definedName>
    <definedName name="Pp_Vzdel_mzdy_výkon_PV_bez" localSheetId="25">#REF!</definedName>
    <definedName name="Pp_Vzdel_mzdy_výkon_PV_bez">#REF!</definedName>
    <definedName name="Pp_Vzdel_mzdy_výkon_PV_um" localSheetId="25">#REF!</definedName>
    <definedName name="Pp_Vzdel_mzdy_výkon_PV_um">#REF!</definedName>
    <definedName name="Pp_Vzdel_mzdy_výkon_VV" localSheetId="25">#REF!</definedName>
    <definedName name="Pp_Vzdel_mzdy_výkon_VV">#REF!</definedName>
    <definedName name="Pp_Vzdel_mzdy_výkon_VV_bez" localSheetId="25">#REF!</definedName>
    <definedName name="Pp_Vzdel_mzdy_výkon_VV_bez">#REF!</definedName>
    <definedName name="Pp_Vzdel_mzdy_výkon_VV_um" localSheetId="25">#REF!</definedName>
    <definedName name="Pp_Vzdel_mzdy_výkon_VV_um">#REF!</definedName>
    <definedName name="Pp_Vzdel_spec_prax" localSheetId="25">#REF!</definedName>
    <definedName name="Pp_Vzdel_spec_prax" localSheetId="10">#REF!</definedName>
    <definedName name="Pp_Vzdel_spec_prax">#REF!</definedName>
    <definedName name="Pp_Vzdel_TaS" localSheetId="25">#REF!</definedName>
    <definedName name="Pp_Vzdel_TaS">#REF!</definedName>
    <definedName name="Pp_Vzdel_TaS_rezerva" localSheetId="25">#REF!</definedName>
    <definedName name="Pp_Vzdel_TaS_rezerva">#REF!</definedName>
    <definedName name="Pp_Vzdel_TaS_spec" localSheetId="25">#REF!</definedName>
    <definedName name="Pp_Vzdel_TaS_spec" localSheetId="10">#REF!</definedName>
    <definedName name="Pp_Vzdel_TaS_spec">#REF!</definedName>
    <definedName name="Pp_Vzdel_TaS_stav" localSheetId="25">#REF!</definedName>
    <definedName name="Pp_Vzdel_TaS_stav">#REF!</definedName>
    <definedName name="Pp_Vzdel_TaS_výkon" localSheetId="25">#REF!</definedName>
    <definedName name="Pp_Vzdel_TaS_výkon" localSheetId="10">#REF!</definedName>
    <definedName name="Pp_Vzdel_TaS_výkon">#REF!</definedName>
    <definedName name="Pp_Vzdel_TaS_výkon_PPŠ" localSheetId="25">#REF!</definedName>
    <definedName name="Pp_Vzdel_TaS_výkon_PPŠ" localSheetId="10">#REF!</definedName>
    <definedName name="Pp_Vzdel_TaS_výkon_PPŠ">#REF!</definedName>
    <definedName name="Pp_Vzdel_TaS_výkon_PPŠ_a_zákl" localSheetId="25">#REF!</definedName>
    <definedName name="Pp_Vzdel_TaS_výkon_PPŠ_a_zákl" localSheetId="10">#REF!</definedName>
    <definedName name="Pp_Vzdel_TaS_výkon_PPŠ_a_zákl">#REF!</definedName>
    <definedName name="Pp_Vzdel_TaS_výkon_PPŠ_KEN" localSheetId="25">#REF!</definedName>
    <definedName name="Pp_Vzdel_TaS_výkon_PPŠ_KEN" localSheetId="10">#REF!</definedName>
    <definedName name="Pp_Vzdel_TaS_výkon_PPŠ_KEN">#REF!</definedName>
    <definedName name="Pp_Vzdel_TaS_zahr_granty" localSheetId="25">#REF!</definedName>
    <definedName name="Pp_Vzdel_TaS_zahr_granty">#REF!</definedName>
    <definedName name="Pp_Vzdel_TaS_zákl" localSheetId="25">#REF!</definedName>
    <definedName name="Pp_Vzdel_TaS_zákl" localSheetId="10">#REF!</definedName>
    <definedName name="Pp_Vzdel_TaS_zákl">#REF!</definedName>
    <definedName name="Pr_AV_BD" localSheetId="25">#REF!</definedName>
    <definedName name="Pr_AV_BD">#REF!</definedName>
    <definedName name="Pr_IV_BD" localSheetId="25">#REF!</definedName>
    <definedName name="Pr_IV_BD">#REF!</definedName>
    <definedName name="Pr_IV_KV" localSheetId="25">#REF!</definedName>
    <definedName name="Pr_IV_KV">#REF!</definedName>
    <definedName name="Pr_IV_KV_rezerva" localSheetId="25">#REF!</definedName>
    <definedName name="Pr_IV_KV_rezerva">#REF!</definedName>
    <definedName name="Pr_KEGA_BD" localSheetId="25">#REF!</definedName>
    <definedName name="Pr_KEGA_BD">#REF!</definedName>
    <definedName name="Pr_klinické" localSheetId="25">#REF!</definedName>
    <definedName name="Pr_klinické">#REF!</definedName>
    <definedName name="Pr_KŠ" localSheetId="25">#REF!</definedName>
    <definedName name="Pr_KŠ" localSheetId="10">#REF!</definedName>
    <definedName name="Pr_KŠ">#REF!</definedName>
    <definedName name="Pr_motštip_BD" localSheetId="25">#REF!</definedName>
    <definedName name="Pr_motštip_BD">#REF!</definedName>
    <definedName name="Pr_MVTS_BD" localSheetId="25">#REF!</definedName>
    <definedName name="Pr_MVTS_BD">#REF!</definedName>
    <definedName name="Pr_socštip_BD" localSheetId="25">#REF!</definedName>
    <definedName name="Pr_socštip_BD">#REF!</definedName>
    <definedName name="Pr_ŠD" localSheetId="25">#REF!</definedName>
    <definedName name="Pr_ŠD" localSheetId="10">#REF!</definedName>
    <definedName name="Pr_ŠD">#REF!</definedName>
    <definedName name="Pr_ŠDaJKŠPC_BD" localSheetId="25">#REF!</definedName>
    <definedName name="Pr_ŠDaJKŠPC_BD">#REF!</definedName>
    <definedName name="Pr_VaT_KV_zac_roka" localSheetId="25">#REF!</definedName>
    <definedName name="Pr_VaT_KV_zac_roka">#REF!</definedName>
    <definedName name="Pr_VaT_TaS" localSheetId="25">#REF!</definedName>
    <definedName name="Pr_VaT_TaS">#REF!</definedName>
    <definedName name="Pr_VaT_TaS_rezerva" localSheetId="25">#REF!</definedName>
    <definedName name="Pr_VaT_TaS_rezerva">#REF!</definedName>
    <definedName name="Pr_VaT_TaS_zac_roka" localSheetId="25">#REF!</definedName>
    <definedName name="Pr_VaT_TaS_zac_roka">#REF!</definedName>
    <definedName name="Pr_VEGA_BD" localSheetId="25">#REF!</definedName>
    <definedName name="Pr_VEGA_BD">#REF!</definedName>
    <definedName name="predmety" localSheetId="25">#REF!</definedName>
    <definedName name="predmety">#REF!</definedName>
    <definedName name="prisp_na_1_jedlo" localSheetId="25">#REF!</definedName>
    <definedName name="prisp_na_1_jedlo" localSheetId="10">#REF!</definedName>
    <definedName name="prisp_na_1_jedlo">#REF!</definedName>
    <definedName name="prisp_na_ubyt_stud_SD" localSheetId="25">#REF!</definedName>
    <definedName name="prisp_na_ubyt_stud_SD" localSheetId="10">#REF!</definedName>
    <definedName name="prisp_na_ubyt_stud_SD">#REF!</definedName>
    <definedName name="prisp_na_ubyt_stud_ZZ" localSheetId="25">#REF!</definedName>
    <definedName name="prisp_na_ubyt_stud_ZZ" localSheetId="10">#REF!</definedName>
    <definedName name="prisp_na_ubyt_stud_ZZ">#REF!</definedName>
    <definedName name="prísp_zákl_prev" localSheetId="25">#REF!</definedName>
    <definedName name="prísp_zákl_prev">#REF!</definedName>
    <definedName name="R_vvs" localSheetId="25">#REF!</definedName>
    <definedName name="R_vvs">#REF!</definedName>
    <definedName name="R_vvs_BD" localSheetId="25">#REF!</definedName>
    <definedName name="R_vvs_BD">#REF!</definedName>
    <definedName name="R_vvs_VaT_BD" localSheetId="25">#REF!</definedName>
    <definedName name="R_vvs_VaT_BD">#REF!</definedName>
    <definedName name="Sanet" localSheetId="25">#REF!</definedName>
    <definedName name="Sanet">#REF!</definedName>
    <definedName name="SAPBEXrevision" hidden="1">7</definedName>
    <definedName name="SAPBEXsysID" hidden="1">"BS1"</definedName>
    <definedName name="SAPBEXwbID" hidden="1">"3TG3S316PX9BHXMQEBSXSYZZO"</definedName>
    <definedName name="stavba_ucelova" localSheetId="25">#REF!</definedName>
    <definedName name="stavba_ucelova">#REF!</definedName>
    <definedName name="studenti_vstup" localSheetId="25">#REF!</definedName>
    <definedName name="studenti_vstup">#REF!</definedName>
    <definedName name="sustava" localSheetId="25">#REF!</definedName>
    <definedName name="sustava">#REF!</definedName>
    <definedName name="T_1" localSheetId="25">#REF!</definedName>
    <definedName name="T_1">#REF!</definedName>
    <definedName name="T_25_so_štip_2007" localSheetId="25">#REF!</definedName>
    <definedName name="T_25_so_štip_2007">#REF!</definedName>
    <definedName name="T_M" localSheetId="25">#REF!</definedName>
    <definedName name="T_M">#REF!</definedName>
    <definedName name="T1" localSheetId="25">#REF!</definedName>
    <definedName name="T1">#REF!</definedName>
    <definedName name="váha_absDrš" localSheetId="25">#REF!</definedName>
    <definedName name="váha_absDrš">#REF!</definedName>
    <definedName name="váha_DG" localSheetId="25">#REF!</definedName>
    <definedName name="váha_DG">#REF!</definedName>
    <definedName name="váha_poDs" localSheetId="25">#REF!</definedName>
    <definedName name="váha_poDs">#REF!</definedName>
    <definedName name="váha_Pub" localSheetId="25">#REF!</definedName>
    <definedName name="váha_Pub">#REF!</definedName>
    <definedName name="váha_ZG" localSheetId="25">#REF!</definedName>
    <definedName name="váha_ZG">#REF!</definedName>
    <definedName name="výkon_um" localSheetId="25">#REF!</definedName>
    <definedName name="výkon_um">#REF!</definedName>
    <definedName name="wd1" localSheetId="25">'[4]vahy'!$B$1</definedName>
    <definedName name="wd1">'[1]vahy'!$B$1</definedName>
    <definedName name="wd3" localSheetId="25">'[4]vahy'!$B$3</definedName>
    <definedName name="wd3">'[1]vahy'!$B$3</definedName>
    <definedName name="we1" localSheetId="25">'[4]vahy'!$B$2</definedName>
    <definedName name="we1">'[1]vahy'!$B$2</definedName>
    <definedName name="we3" localSheetId="25">'[4]vahy'!$B$4</definedName>
    <definedName name="we3">'[1]vahy'!$B$4</definedName>
    <definedName name="x">#REF!</definedName>
    <definedName name="xxx" hidden="1">"3TGMUFSSIAIMK2KTNC9DELQD0"</definedName>
    <definedName name="zakl_prisp_na_prev_SD" localSheetId="25">#REF!</definedName>
    <definedName name="zakl_prisp_na_prev_SD" localSheetId="10">#REF!</definedName>
    <definedName name="zakl_prisp_na_prev_SD">#REF!</definedName>
    <definedName name="záloha" localSheetId="25">#REF!</definedName>
    <definedName name="záloha" localSheetId="10">#REF!</definedName>
    <definedName name="záloha">#REF!</definedName>
  </definedNames>
  <calcPr fullCalcOnLoad="1"/>
</workbook>
</file>

<file path=xl/comments3.xml><?xml version="1.0" encoding="utf-8"?>
<comments xmlns="http://schemas.openxmlformats.org/spreadsheetml/2006/main">
  <authors>
    <author>beata.gondarova</author>
  </authors>
  <commentList>
    <comment ref="C12" authorId="0">
      <text>
        <r>
          <rPr>
            <b/>
            <sz val="8"/>
            <rFont val="Tahoma"/>
            <family val="2"/>
          </rPr>
          <t>beata.gondarova:</t>
        </r>
        <r>
          <rPr>
            <sz val="8"/>
            <rFont val="Tahoma"/>
            <family val="2"/>
          </rPr>
          <t xml:space="preserve">
14.4.2010</t>
        </r>
      </text>
    </comment>
  </commentList>
</comments>
</file>

<file path=xl/sharedStrings.xml><?xml version="1.0" encoding="utf-8"?>
<sst xmlns="http://schemas.openxmlformats.org/spreadsheetml/2006/main" count="1849" uniqueCount="1400">
  <si>
    <t>7000095611/8180 - BÚ štipendijný fond</t>
  </si>
  <si>
    <t>7000095865,7000095742,7000095769,7000095777,7000095785,7000095806, 7000301390,7000095734,7000180867,7000263216</t>
  </si>
  <si>
    <t>7000095603/8180 - BÚ sociálny fond</t>
  </si>
  <si>
    <t>7000095638/8180 - BÚ fond reprodukcie</t>
  </si>
  <si>
    <t>7000095646,7000095654,7000095697,7000095822,7000154060,7000180840,7000200274,7000202288,7000210069,70000210077,7000212443,7000213315,7000214289,7000214561,7000214588,7000220857,7000223708,7000227979,7000251004,7000258580,7000261958,7000264892,7000268957,7000276877,7000292228,7000321076,7000336614,7000344972,7000347196,7000347604,7000347807,7000349458,7000349749,7000350387,7000351742,7000355436,7000359699,7000360315,7000366231,7000366581,7000369096,7000369109,7000369117,7000373626,7000374047,7000377731,7000378179,7000379059,7000385037,7000410060</t>
  </si>
  <si>
    <t>Tvorba ŠF 2 051 092,45 Eur: z dotácie 1 889 637 Eur + z dotácie minulých rokov 161 455,45 Eur.</t>
  </si>
  <si>
    <t>Použitie ŠF 2 074 269 Eur:1 914 454 Eur MŠ+SŠ,  158 947 Eur z VZ, rozdiel 867,5 tvorí: 200,- z VZ na účte 549010, 495,- štip. Z darov na účte 549001 a 172,50 cestovné doktorandom zo ŠF</t>
  </si>
  <si>
    <t xml:space="preserve">Na účte 551004-odpisy DN a HM z EÚ sú kapitálové odpisy zo ŠF EÚ vo výške 93 513 EUR </t>
  </si>
  <si>
    <r>
      <t xml:space="preserve">V T5,R86 je uvedený aj účet 551004 - odpisy z EÚ (kapitálové) vo výške </t>
    </r>
    <r>
      <rPr>
        <sz val="11"/>
        <color indexed="10"/>
        <rFont val="Times New Roman"/>
        <family val="1"/>
      </rPr>
      <t xml:space="preserve">93 513 </t>
    </r>
    <r>
      <rPr>
        <sz val="11"/>
        <rFont val="Times New Roman"/>
        <family val="1"/>
      </rPr>
      <t>Eur, netvorí sa z nich FR.</t>
    </r>
  </si>
  <si>
    <t xml:space="preserve">V T11,R10_B je rozdiel oproti T17 (zdroje 11S1,11S2)  vo výške 393 853,71 EUR t.j. kapitálová dotácia na zdroji </t>
  </si>
  <si>
    <t xml:space="preserve">13S1 v čiastke 352 395,40 EUR a na zdroji 13S2 vo výške 41 458,31 EUR. </t>
  </si>
  <si>
    <t>zdroj 11S1</t>
  </si>
  <si>
    <t>zdroj 11S2</t>
  </si>
  <si>
    <t>spolu:</t>
  </si>
  <si>
    <t>Poznámka: pre SH:</t>
  </si>
  <si>
    <r>
      <t xml:space="preserve">Vyplatené štipendiá  v januári 2011 za december 2010 </t>
    </r>
    <r>
      <rPr>
        <i/>
        <sz val="12"/>
        <color indexed="8"/>
        <rFont val="Times New Roman"/>
        <family val="2"/>
      </rPr>
      <t>(v SB uveďte objem vyplatených štip.) 0 EUR</t>
    </r>
  </si>
  <si>
    <t xml:space="preserve">Rozdiel oproti T5 R77 vo výške 156 254 EUR predstavujú štipendiá doktorantom z vlastných zdrojov zaúčtované v rámci účtu 549007. </t>
  </si>
  <si>
    <t>pozn.1): rozdiel medzi údajom, vykazovaným v stĺpci T6_R18_SH a údajom v T5_R56_(SC+SD) je z titulu zúčtovania a tvorby rezerv na mzdy na nevyčerpané dovolenky za roky 2009 a 2010.</t>
  </si>
  <si>
    <t xml:space="preserve">Názov verejnej vysokej školy: Univerzita Mateja bela v Banskej Bystrici. 
Názov fakulty:  </t>
  </si>
  <si>
    <t>4e</t>
  </si>
  <si>
    <t>Inovareg - Norsky projekt</t>
  </si>
  <si>
    <t>Zahraniční lektori</t>
  </si>
  <si>
    <t>Tabuľka 9</t>
  </si>
  <si>
    <t>Tabuľka 10</t>
  </si>
  <si>
    <t>Tabuľka 11</t>
  </si>
  <si>
    <t>Tabuľka 12</t>
  </si>
  <si>
    <t>Tabuľka 13</t>
  </si>
  <si>
    <t>Tabuľka 14</t>
  </si>
  <si>
    <t>Tabuľka 15</t>
  </si>
  <si>
    <t>Tabuľka 16</t>
  </si>
  <si>
    <t>Tabuľka 18</t>
  </si>
  <si>
    <t>Tabuľka 19</t>
  </si>
  <si>
    <t>Tabuľka 20</t>
  </si>
  <si>
    <t>Tabuľka 21</t>
  </si>
  <si>
    <t xml:space="preserve">  - tvorba fondu z predaja alebo likvidácie majetku</t>
  </si>
  <si>
    <t>Vysvetlivky</t>
  </si>
  <si>
    <r>
      <t>Úroky (účet 644)</t>
    </r>
    <r>
      <rPr>
        <sz val="12"/>
        <rFont val="Times New Roman"/>
        <family val="1"/>
      </rPr>
      <t xml:space="preserve"> [R17+R18]</t>
    </r>
  </si>
  <si>
    <r>
      <t>Iné ostatné výnosy (účet 649)</t>
    </r>
    <r>
      <rPr>
        <sz val="12"/>
        <rFont val="Times New Roman"/>
        <family val="1"/>
      </rPr>
      <t xml:space="preserve"> [SUM(R21:R33)]</t>
    </r>
  </si>
  <si>
    <r>
      <t>Výnosy zo školného</t>
    </r>
    <r>
      <rPr>
        <sz val="12"/>
        <rFont val="Times New Roman"/>
        <family val="1"/>
      </rPr>
      <t xml:space="preserve">  [R2+R3]</t>
    </r>
  </si>
  <si>
    <t xml:space="preserve">- za prekročenie štandardnej dĺžky štúdia a súbežné štúdium (§ 92 ods. 5 a 6 zákona) (účet 649 001) </t>
  </si>
  <si>
    <t xml:space="preserve">- od cudzincov (§ 92 ods. 9 zákona)  (účet 649 002) </t>
  </si>
  <si>
    <t xml:space="preserve">- za prijímacie konanie (§ 92 ods. 10 zákona) (účet 649 003) </t>
  </si>
  <si>
    <t xml:space="preserve">- za rigorózne konanie (§ 92 ods. 11 zákona) (účet 649 004) </t>
  </si>
  <si>
    <t xml:space="preserve">- za vydanie diplomu za rigorózne konanie (§ 92 ods. 12 zákona)  (účet 649 005) </t>
  </si>
  <si>
    <t xml:space="preserve">- za vydanie dokladov o štúdiu a ich kópií (§ 92 ods. 13 zákona)  (účet 649 006) </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</si>
  <si>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</si>
  <si>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</si>
  <si>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</si>
  <si>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</si>
  <si>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r>
      <t>Ostatné náklady (účtová skupina 54)</t>
    </r>
    <r>
      <rPr>
        <sz val="12"/>
        <rFont val="Times New Roman"/>
        <family val="1"/>
      </rPr>
      <t xml:space="preserve"> [R75+ R76]</t>
    </r>
  </si>
  <si>
    <t>- Iné ostatné  náklady (účet 549) [SUM(R77:R83)]</t>
  </si>
  <si>
    <t>Odpisy, predaný majetok a opravné položky (účtová skupina 55) [SUM(R85:R91)]</t>
  </si>
  <si>
    <r>
      <t xml:space="preserve">Spolu </t>
    </r>
    <r>
      <rPr>
        <sz val="12"/>
        <rFont val="Times New Roman"/>
        <family val="1"/>
      </rPr>
      <t>[R1+R14+R21+R22+R27+R35+R38+R39+R55+SUM (R61:R63) +SUM (R70:R74)+R84+R92+R93]</t>
    </r>
  </si>
  <si>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</si>
  <si>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</si>
  <si>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</si>
  <si>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</si>
  <si>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</si>
  <si>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</si>
  <si>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</si>
  <si>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</si>
  <si>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</si>
  <si>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</si>
  <si>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</si>
  <si>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</si>
  <si>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</si>
  <si>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</si>
  <si>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r>
      <t>Opravy a udržiavanie (účet 511)</t>
    </r>
    <r>
      <rPr>
        <sz val="12"/>
        <rFont val="Times New Roman"/>
        <family val="1"/>
      </rPr>
      <t xml:space="preserve"> [SUM(R28:R34)]</t>
    </r>
  </si>
  <si>
    <t xml:space="preserve">Ostatné sociálne poistenia (účet 525) </t>
  </si>
  <si>
    <t xml:space="preserve">  - Prvok 06G 05 01</t>
  </si>
  <si>
    <t xml:space="preserve">  - Prvok 06G 05 02</t>
  </si>
  <si>
    <t xml:space="preserve">  - Prvok 06G 05 03</t>
  </si>
  <si>
    <t xml:space="preserve">  - Prvok 06G 05 04</t>
  </si>
  <si>
    <t xml:space="preserve">  - Prvok 06G 06 01</t>
  </si>
  <si>
    <t>T7_SD</t>
  </si>
  <si>
    <t>C=A+B</t>
  </si>
  <si>
    <t>E=C-A</t>
  </si>
  <si>
    <t>F=D-B</t>
  </si>
  <si>
    <t>E=A+C</t>
  </si>
  <si>
    <t>F=B+D</t>
  </si>
  <si>
    <t>T2_R5</t>
  </si>
  <si>
    <t>Návrh na prídel do štipendijného fondu na základe rozhodnutia VVŠ, ktorý sa musí rovnať minimálne objemu z riadku R9.</t>
  </si>
  <si>
    <t>T13_R13</t>
  </si>
  <si>
    <t>T20_V1</t>
  </si>
  <si>
    <t>Náklady na štipendiá</t>
  </si>
  <si>
    <t>Náklady / Výnosy</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</si>
  <si>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</si>
  <si>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</si>
  <si>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</si>
  <si>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</si>
  <si>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</si>
  <si>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</si>
  <si>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</si>
  <si>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Súvzťažnosť tvorby štipendijného fondu z výnosov zo školného v T13_R9_SF na T4_R10_SB.</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</si>
  <si>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</si>
  <si>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</si>
  <si>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</si>
  <si>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</si>
  <si>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</si>
  <si>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</si>
  <si>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</si>
  <si>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</si>
  <si>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</si>
  <si>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</si>
  <si>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</si>
  <si>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</si>
  <si>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</si>
  <si>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</si>
  <si>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</si>
  <si>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</si>
  <si>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</si>
  <si>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</si>
  <si>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</si>
  <si>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</si>
  <si>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</si>
  <si>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r>
      <t xml:space="preserve">Rozdiel výnosov a nákladov študentských jedální súvisiacich so stravovaním študentov  </t>
    </r>
    <r>
      <rPr>
        <sz val="12"/>
        <rFont val="Times New Roman"/>
        <family val="1"/>
      </rPr>
      <t>[R1-R9]</t>
    </r>
  </si>
  <si>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</si>
  <si>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</si>
  <si>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</si>
  <si>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</si>
  <si>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</si>
  <si>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</si>
  <si>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</si>
  <si>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Tabuľka č. 20 poskytuje informácie  o príjmoch a výdavkoch vysokej školy na motivačné štipendiá a o počte študentov, ktorí ich poberajú v zmysle § 96  zákona.</t>
  </si>
  <si>
    <t>Uvedie sa dotácia z Úradu vlády SR, poskytnutá na riešenie projektov v rámci Finančného mechanizmu EHP a Nórskeho finančného mechanizmu. Údaje budú kontrolované na hodnoty z výkazníctva - bežné a kapitálové výdavky evidované na zdrojoch 11E1, 11E3 a 121.</t>
  </si>
  <si>
    <t>T3_R21_SA (SC) = T4_R1_SA (SB),
T3_R22_SA (SC) = T4_R4_SA (SB)</t>
  </si>
  <si>
    <t>T2_R1</t>
  </si>
  <si>
    <t>Tabuľka 17</t>
  </si>
  <si>
    <t>peniaze na ceste (účet 261)</t>
  </si>
  <si>
    <r>
      <t xml:space="preserve">- na sociálnu podporu </t>
    </r>
    <r>
      <rPr>
        <sz val="12"/>
        <rFont val="Times New Roman"/>
        <family val="1"/>
      </rPr>
      <t>[R12+R13]</t>
    </r>
  </si>
  <si>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</si>
  <si>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</si>
  <si>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</si>
  <si>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</si>
  <si>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</si>
  <si>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rPr>
      <t xml:space="preserve">žltou farbou </t>
    </r>
    <r>
      <rPr>
        <sz val="12"/>
        <rFont val="Times New Roman"/>
        <family val="1"/>
      </rPr>
      <t xml:space="preserve">a vysoká škola </t>
    </r>
    <r>
      <rPr>
        <b/>
        <sz val="12"/>
        <rFont val="Times New Roman"/>
        <family val="1"/>
      </rPr>
      <t>ich nevyplňuje. Polia, ktoré je potrebné vyplniť, sú označené zelenou farbou. Polia, v ktorých nemôže byť žiadny údaj, sú označené X.</t>
    </r>
  </si>
  <si>
    <t>T16_R2:R14</t>
  </si>
  <si>
    <t>T16_V2</t>
  </si>
  <si>
    <t>Finančné prostriedky</t>
  </si>
  <si>
    <r>
      <t>Dotácie z kapitol štátneho rozpočtu okrem kapitoly MŠ SR</t>
    </r>
    <r>
      <rPr>
        <sz val="12"/>
        <rFont val="Times New Roman"/>
        <family val="1"/>
      </rPr>
      <t xml:space="preserve"> [SUM(R1a:R1...)]</t>
    </r>
  </si>
  <si>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</si>
  <si>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</si>
  <si>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</si>
  <si>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</si>
  <si>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r>
      <t xml:space="preserve">Počet študentov poberajúcich  štipendiá z vlastných zdrojov </t>
    </r>
    <r>
      <rPr>
        <b/>
        <vertAlign val="superscript"/>
        <sz val="12"/>
        <rFont val="Times New Roman"/>
        <family val="1"/>
      </rPr>
      <t>2</t>
    </r>
    <r>
      <rPr>
        <b/>
        <sz val="12"/>
        <rFont val="Times New Roman"/>
        <family val="1"/>
      </rPr>
      <t xml:space="preserve">) k 31.12. </t>
    </r>
  </si>
  <si>
    <t>finančné fondy</t>
  </si>
  <si>
    <t>stav bankových účtov</t>
  </si>
  <si>
    <t>štrukturálne fondy EÚ</t>
  </si>
  <si>
    <t>dotácie mimo dotačnej zmluvy a mimo dotácií zo štrukturálnych fondov EÚ</t>
  </si>
  <si>
    <t>dotácie v rámci dotačnej zmluvy</t>
  </si>
  <si>
    <t>T7_V2</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</si>
  <si>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</si>
  <si>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</si>
  <si>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</si>
  <si>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Tvorba fondu v kalendárnom roku spolu</t>
    </r>
    <r>
      <rPr>
        <sz val="12"/>
        <rFont val="Times New Roman"/>
        <family val="1"/>
      </rPr>
      <t xml:space="preserve"> SUM(R3:R10) </t>
    </r>
  </si>
  <si>
    <r>
      <t xml:space="preserve">- tvorba fondu z výsledku hospodárenia </t>
    </r>
    <r>
      <rPr>
        <vertAlign val="superscript"/>
        <sz val="12"/>
        <rFont val="Times New Roman"/>
        <family val="1"/>
      </rPr>
      <t>1)</t>
    </r>
  </si>
  <si>
    <r>
      <t xml:space="preserve">- tvorba fondu z dotácie </t>
    </r>
    <r>
      <rPr>
        <vertAlign val="superscript"/>
        <sz val="12"/>
        <rFont val="Times New Roman"/>
        <family val="1"/>
      </rPr>
      <t>2)</t>
    </r>
  </si>
  <si>
    <r>
      <t xml:space="preserve">- ostatná tvorba </t>
    </r>
    <r>
      <rPr>
        <vertAlign val="superscript"/>
        <sz val="12"/>
        <rFont val="Times New Roman"/>
        <family val="1"/>
      </rPr>
      <t>2)</t>
    </r>
  </si>
  <si>
    <r>
      <t xml:space="preserve">Krytie fondu finančnými prostriedkami na osobitnom bankovom účte </t>
    </r>
    <r>
      <rPr>
        <b/>
        <vertAlign val="superscript"/>
        <sz val="12"/>
        <rFont val="Times New Roman"/>
        <family val="1"/>
      </rPr>
      <t xml:space="preserve">3) </t>
    </r>
    <r>
      <rPr>
        <b/>
        <sz val="12"/>
        <rFont val="Times New Roman"/>
        <family val="1"/>
      </rPr>
      <t>k 31.12.</t>
    </r>
  </si>
  <si>
    <t>1) vrátane tvorby z nerozdeleného zisku z minulých rokov</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</si>
  <si>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</si>
  <si>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</si>
  <si>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</si>
  <si>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</si>
  <si>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</si>
  <si>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</si>
  <si>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iné analyticky sledované výnosy (účty 602 002-007, 602 099)</t>
  </si>
  <si>
    <t>- z dotačného účtu  (účet 644 001)</t>
  </si>
  <si>
    <t>- z ostatných účtov  (účet 644 002)</t>
  </si>
  <si>
    <t>- poplatky spojené so štúdiom (účet 649 003-006)</t>
  </si>
  <si>
    <t xml:space="preserve">- školné  (účet 649 001-002)                                                     </t>
  </si>
  <si>
    <t>- ďalšie vzdelávanie  (účet 649 007)</t>
  </si>
  <si>
    <t>- kvalifikačné skúšky  (účet 649 008)</t>
  </si>
  <si>
    <t>- dary (účet 649 009)</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</si>
  <si>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</si>
  <si>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</si>
  <si>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</si>
  <si>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</si>
  <si>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</si>
  <si>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</si>
  <si>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ostatné výnosy (účty 649 012, 649 018-021, 649 099)</t>
  </si>
  <si>
    <t>- štipendijného fondu (účet 656 200)</t>
  </si>
  <si>
    <t>- knihy, časopisy a noviny  (účet 501 001)</t>
  </si>
  <si>
    <t>- chemikálie a ostatný materiál pre zabezpečenie experimentálnej výučby  (účet 501 002)</t>
  </si>
  <si>
    <t>- kancelárske potreby a materiál   (účet 501 003)</t>
  </si>
  <si>
    <t>- papier  (účet 501 004)</t>
  </si>
  <si>
    <t>- pohonné hmoty a ostatný materiál na dopravu  (účet 501 007)</t>
  </si>
  <si>
    <t>- čistiace, hygienické a dezinfekčné potreby (účet 501 008)</t>
  </si>
  <si>
    <t>- stavebný, vodoinštalačný a elektroinštalačný materiál
 (účet 501 009)</t>
  </si>
  <si>
    <t>- potraviny (účet 501 010)</t>
  </si>
  <si>
    <t>- DHM - prístroje a zariadenia laboratórií, výpočtová technika  (účet 501 011)</t>
  </si>
  <si>
    <t>- DHM - nábytok (účet 501 012)</t>
  </si>
  <si>
    <t>- iné analyticky sledované náklady (účty 501 005-006, 501 013-015, 501 077)</t>
  </si>
  <si>
    <t>- ostatný materiál (účet 501 099)</t>
  </si>
  <si>
    <t>- elektrická energia (účet 502 001)</t>
  </si>
  <si>
    <t>- tepelná energia  (účet 502 002)</t>
  </si>
  <si>
    <t>- vodné a stočné  (účet 502 003)</t>
  </si>
  <si>
    <t>- plyn  (účet 502 004)</t>
  </si>
  <si>
    <t>- palivá  (účet 502 005)</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</si>
  <si>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</si>
  <si>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</si>
  <si>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</si>
  <si>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</si>
  <si>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za umeleckú alebo športovú činnosť </t>
    </r>
    <r>
      <rPr>
        <sz val="12"/>
        <rFont val="Times New Roman"/>
        <family val="1"/>
      </rPr>
      <t xml:space="preserve">[R9+R10]  </t>
    </r>
    <r>
      <rPr>
        <b/>
        <sz val="12"/>
        <rFont val="Times New Roman"/>
        <family val="1"/>
      </rPr>
      <t xml:space="preserve">                                                     </t>
    </r>
  </si>
  <si>
    <r>
      <t xml:space="preserve">- prospechové </t>
    </r>
    <r>
      <rPr>
        <sz val="12"/>
        <rFont val="Times New Roman"/>
        <family val="1"/>
      </rPr>
      <t xml:space="preserve">[R3+R4] </t>
    </r>
  </si>
  <si>
    <r>
      <t xml:space="preserve">-  za dosiahnutie vynikajúceho výsledku v oblasti štúdia </t>
    </r>
    <r>
      <rPr>
        <sz val="12"/>
        <rFont val="Times New Roman"/>
        <family val="1"/>
      </rPr>
      <t xml:space="preserve">[R6+R7] </t>
    </r>
  </si>
  <si>
    <t xml:space="preserve">2)  v riadku 5 sa uvedie celkový (fyzický) počet študentov, ktorým bolo vyplatené motivačné štipendium v kalendárnom roku </t>
  </si>
  <si>
    <t>- údržba a opravy meracej techniky, telovýchovných  zariadení ...(účet 511 005)</t>
  </si>
  <si>
    <t>- iné analyticky sledované náklady (účet 511 006-008)</t>
  </si>
  <si>
    <t>- ostatná údržba a opravy (účet 511 099)</t>
  </si>
  <si>
    <t>- domáce cestovné  (účet 512 001)</t>
  </si>
  <si>
    <t>- zahraničné cestovné  (účet 512 002)</t>
  </si>
  <si>
    <t>- prenájom zariadení (účet 518 002)</t>
  </si>
  <si>
    <t>- prenájom priestorov  (účet 518 001)</t>
  </si>
  <si>
    <t>- vložné na konferencie  (účet 518 004)</t>
  </si>
  <si>
    <t>- ďalšie vzdelávanie zamestnancov  (účet 518 005)</t>
  </si>
  <si>
    <t>- telefón, fax  (účet 518 006)</t>
  </si>
  <si>
    <t>- počítačové siete a prenosy údajov  (účet 518 007)</t>
  </si>
  <si>
    <t>- poštovné  (účet 518 008)</t>
  </si>
  <si>
    <t>- odvoz odpadu  (účet 518 009)</t>
  </si>
  <si>
    <t>- revízie zariadení (účet 518 010)</t>
  </si>
  <si>
    <t>- čistenie verejných priestranstiev (účet 518 011)</t>
  </si>
  <si>
    <t>- dopravné služby (účet 518 012)</t>
  </si>
  <si>
    <t xml:space="preserve">- iné analyticky sledované náklady (účty 518 003, 518 013, 518 015-018, 518 020-027, 518 040) </t>
  </si>
  <si>
    <t>- ostatné služby (účet 518 099)</t>
  </si>
  <si>
    <t xml:space="preserve"> - MZDY (účty 521 001-008, 521 012)</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</si>
  <si>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</si>
  <si>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</si>
  <si>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</si>
  <si>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</si>
  <si>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</si>
  <si>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štipendiá doktorandov  (účet 549 001)</t>
  </si>
  <si>
    <t xml:space="preserve"> - bankové poplatky (účet 549 002)</t>
  </si>
  <si>
    <t xml:space="preserve"> - úhrada výnosov z úrokov na dotačnom účte (účet 549 003)</t>
  </si>
  <si>
    <t xml:space="preserve"> - poistné náklady (havarijné, majetok, na študentov) (účet 549 004)</t>
  </si>
  <si>
    <t xml:space="preserve"> - štipendiá z vlastných zdrojov - prospechové (549 007)</t>
  </si>
  <si>
    <t xml:space="preserve"> - iné analyticky sledované náklady (účet 549 005-006, 549 008-012)</t>
  </si>
  <si>
    <t xml:space="preserve"> - odpisy DN a HM nadobudnuté z kapitálových dotácií zo ŠR (účet 551 001)</t>
  </si>
  <si>
    <t>T11_R2_SA (SB) = T13_R2_SC (SD),
T11_R10_SB ≥ T15_R17_SC</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</si>
  <si>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</si>
  <si>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</si>
  <si>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</si>
  <si>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</si>
  <si>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</si>
  <si>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</si>
  <si>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(uviesť zoznam všetkých dotácií z iných kapitol sumarizovaných podľa prvkov resp. podprogramov, ak sa podprogram nedelí na prvky)</t>
  </si>
  <si>
    <r>
      <t xml:space="preserve">  - poskytované mesačne </t>
    </r>
    <r>
      <rPr>
        <vertAlign val="superscript"/>
        <sz val="12"/>
        <rFont val="Times New Roman"/>
        <family val="1"/>
      </rPr>
      <t>1)</t>
    </r>
  </si>
  <si>
    <t>T13_R2_SC (SD) = T11_R2_SA (SB) 
T13_R8_SF ≥ T8_R5_SC + T20_R2_SB 
T13_R13_SD = T16_R13_SB
T13_R13_SF = T16_R10_SB</t>
  </si>
  <si>
    <t>- prenos zostatku dotácie do nasledujúceho kalendárneho roku [R6+R7-R15]</t>
  </si>
  <si>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</si>
  <si>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</si>
  <si>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</si>
  <si>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</si>
  <si>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</si>
  <si>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</si>
  <si>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</si>
  <si>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</si>
  <si>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</si>
  <si>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</si>
  <si>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</si>
  <si>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</si>
  <si>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</si>
  <si>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</si>
  <si>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</si>
  <si>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</si>
  <si>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</si>
  <si>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</si>
  <si>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</si>
  <si>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</si>
  <si>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T4_R9</t>
  </si>
  <si>
    <t>T4_R10</t>
  </si>
  <si>
    <t>T17_V2</t>
  </si>
  <si>
    <t>T17_V1</t>
  </si>
  <si>
    <t>T17_R9</t>
  </si>
  <si>
    <r>
      <t xml:space="preserve">Spolu </t>
    </r>
    <r>
      <rPr>
        <sz val="12"/>
        <rFont val="Times New Roman"/>
        <family val="1"/>
      </rPr>
      <t>[R1+R6+SUM(R11:R16)+R19+R20+SUM(R34:R39)+SUM(R44:49)]</t>
    </r>
  </si>
  <si>
    <r>
      <t>Tržby z predaja služieb (účet 602)</t>
    </r>
    <r>
      <rPr>
        <sz val="12"/>
        <rFont val="Times New Roman"/>
        <family val="1"/>
      </rPr>
      <t xml:space="preserve"> [SUM(R7:R10)]</t>
    </r>
  </si>
  <si>
    <t xml:space="preserve"> - ostatné náklady z účtovej skupiny 55 (účty 552, 553, 554, 557, 558, 559)</t>
  </si>
  <si>
    <r>
      <t xml:space="preserve">Výnosy z použitia fondov (účet 656) [SUM(R40:R43)]  </t>
    </r>
    <r>
      <rPr>
        <b/>
        <vertAlign val="superscript"/>
        <sz val="12"/>
        <rFont val="Times New Roman"/>
        <family val="1"/>
      </rPr>
      <t xml:space="preserve"> 1)</t>
    </r>
  </si>
  <si>
    <t>- zúčtovanie dotácie zo ŠR na DN a HM vo výške odpisov</t>
  </si>
  <si>
    <t>- ostatných fondov (účet 656 300, 656 500)</t>
  </si>
  <si>
    <t xml:space="preserve">- náklady na tvorbu rezervného fondu (účet 556 100) </t>
  </si>
  <si>
    <t xml:space="preserve">- náklady na tvorbu štipendijného fondu (účet 556 200) </t>
  </si>
  <si>
    <t xml:space="preserve">- náklady na tvorbu fondu reprodukcie (účet 556 300) </t>
  </si>
  <si>
    <t xml:space="preserve">- náklady na tvorbu ostatných fondov (účty 556 300, 556 500) </t>
  </si>
  <si>
    <t xml:space="preserve">1) V R89-92 sa uvedú náklady účtované v súvislosti s tvorbou príslušného fondu. </t>
  </si>
  <si>
    <t xml:space="preserve"> - ostatné iné náklady (účet 549 099)</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</si>
  <si>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</si>
  <si>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</si>
  <si>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</si>
  <si>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</si>
  <si>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</si>
  <si>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</si>
  <si>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</si>
  <si>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</si>
  <si>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</si>
  <si>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</si>
  <si>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</si>
  <si>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</si>
  <si>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</si>
  <si>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</si>
  <si>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T11_R10</t>
  </si>
  <si>
    <t>Uvedie sa zostatok kapitálovej dotácie z predchádzajúceho kalendárneho roku na obstaranie a technické zhodnotenie dlhodobého majetku.</t>
  </si>
  <si>
    <t>- ostatné bankové účty v Štátnej pokladnici 
  mimo účtov uvedených v R2:R14</t>
  </si>
  <si>
    <r>
      <t xml:space="preserve">Podprogram 06G 05 </t>
    </r>
    <r>
      <rPr>
        <sz val="12"/>
        <rFont val="Times New Roman"/>
        <family val="1"/>
      </rPr>
      <t>[SUM(R2:R5)]</t>
    </r>
  </si>
  <si>
    <t>Zostatok kapitálovej dotácie z predchádzajúceho roku</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</si>
  <si>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</si>
  <si>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</si>
  <si>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</si>
  <si>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</si>
  <si>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</si>
  <si>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</si>
  <si>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</si>
  <si>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</si>
  <si>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</si>
  <si>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</si>
  <si>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</si>
  <si>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</si>
  <si>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</si>
  <si>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r>
      <t>Nevyčerpaná dotácia (+) / nedoplatok dotácie (-) na motivačné štipendiá</t>
    </r>
    <r>
      <rPr>
        <b/>
        <vertAlign val="superscript"/>
        <sz val="12"/>
        <rFont val="Times New Roman"/>
        <family val="1"/>
      </rPr>
      <t>1)</t>
    </r>
    <r>
      <rPr>
        <b/>
        <sz val="12"/>
        <rFont val="Times New Roman"/>
        <family val="1"/>
      </rPr>
      <t xml:space="preserve"> k 31. 12. predchádzajúceho kalendárneho roka</t>
    </r>
    <r>
      <rPr>
        <sz val="12"/>
        <rFont val="Times New Roman"/>
        <family val="1"/>
      </rPr>
      <t xml:space="preserve">     </t>
    </r>
    <r>
      <rPr>
        <b/>
        <sz val="12"/>
        <rFont val="Times New Roman"/>
        <family val="1"/>
      </rPr>
      <t xml:space="preserve">     </t>
    </r>
  </si>
  <si>
    <r>
      <t>Výdavky na motivačné štipendiá</t>
    </r>
    <r>
      <rPr>
        <sz val="12"/>
        <rFont val="Times New Roman"/>
        <family val="1"/>
      </rPr>
      <t xml:space="preserve"> </t>
    </r>
    <r>
      <rPr>
        <b/>
        <sz val="12"/>
        <rFont val="Times New Roman"/>
        <family val="1"/>
      </rPr>
      <t xml:space="preserve">v kalendárnom roku </t>
    </r>
    <r>
      <rPr>
        <b/>
        <vertAlign val="superscript"/>
        <sz val="12"/>
        <rFont val="Times New Roman"/>
        <family val="1"/>
      </rPr>
      <t>1)</t>
    </r>
    <r>
      <rPr>
        <b/>
        <sz val="12"/>
        <rFont val="Times New Roman"/>
        <family val="1"/>
      </rPr>
      <t xml:space="preserve"> </t>
    </r>
    <r>
      <rPr>
        <sz val="12"/>
        <rFont val="Times New Roman"/>
        <family val="1"/>
      </rPr>
      <t xml:space="preserve"> </t>
    </r>
  </si>
  <si>
    <t>Tabuľka 8</t>
  </si>
  <si>
    <r>
      <t>Nevyčerpaná dotácia (+) / nedoplatok dotácie (-) k 31. 12. kalendárneho roka</t>
    </r>
    <r>
      <rPr>
        <b/>
        <vertAlign val="superscript"/>
        <sz val="12"/>
        <rFont val="Times New Roman"/>
        <family val="1"/>
      </rPr>
      <t xml:space="preserve">1) </t>
    </r>
    <r>
      <rPr>
        <b/>
        <sz val="12"/>
        <rFont val="Times New Roman"/>
        <family val="1"/>
      </rPr>
      <t xml:space="preserve"> </t>
    </r>
    <r>
      <rPr>
        <b/>
        <sz val="12"/>
        <rFont val="Times New Roman"/>
        <family val="1"/>
      </rPr>
      <t xml:space="preserve"> [R1+R2-R3]                       </t>
    </r>
  </si>
  <si>
    <r>
      <t xml:space="preserve">Počet študentov, ktorým bolo priznané motivačné štipendium </t>
    </r>
    <r>
      <rPr>
        <b/>
        <vertAlign val="superscript"/>
        <sz val="12"/>
        <rFont val="Times New Roman"/>
        <family val="1"/>
      </rPr>
      <t>2)</t>
    </r>
  </si>
  <si>
    <t>- zostatok nevyčerpanej dotácie (+)/ nedoplatok dotácie (-) z predchádzajúcich rokov [R6_SB=R8_SA]</t>
  </si>
  <si>
    <t>- dotačný účet</t>
  </si>
  <si>
    <t>- zostatkový účet</t>
  </si>
  <si>
    <t>- distribučný účet</t>
  </si>
  <si>
    <t>I=A+C+E+G</t>
  </si>
  <si>
    <t>J=B+D+F+H</t>
  </si>
  <si>
    <t>F=A+B+C+D-E</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</si>
  <si>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</si>
  <si>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</si>
  <si>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</si>
  <si>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</si>
  <si>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</si>
  <si>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</si>
  <si>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T13_R1_SI(SJ) = výkazníctvo súvaha, časť Pasíva,  
riadky 064 + 065 + 069 + 071 (k 1. 1.)
T13_R12_SI(SJ) = výkazníctvo súvaha, časť Pasíva,  
riadky 064 + 065 + 069 + 071 (k 31. 12.)</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</si>
  <si>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</si>
  <si>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</si>
  <si>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</si>
  <si>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</si>
  <si>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</si>
  <si>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</si>
  <si>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</si>
  <si>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</si>
  <si>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</si>
  <si>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</si>
  <si>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</si>
  <si>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</si>
  <si>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</si>
  <si>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M</t>
  </si>
  <si>
    <t>Náklady na mzdy poskytované z iných zdrojov</t>
  </si>
  <si>
    <t>Náklady na mzdy spolu</t>
  </si>
  <si>
    <t>Dotácia spolu</t>
  </si>
  <si>
    <t>Stav fondu reprodukcie k 1.1.</t>
  </si>
  <si>
    <r>
      <t>Ostatné služby (účet 518)</t>
    </r>
    <r>
      <rPr>
        <sz val="12"/>
        <rFont val="Times New Roman"/>
        <family val="1"/>
      </rPr>
      <t xml:space="preserve"> [SUM(R40:R54)]</t>
    </r>
  </si>
  <si>
    <r>
      <t>Mzdové náklady (účet 521)</t>
    </r>
    <r>
      <rPr>
        <sz val="12"/>
        <rFont val="Times New Roman"/>
        <family val="1"/>
      </rPr>
      <t xml:space="preserve">  [SUM(R56:R57)]</t>
    </r>
  </si>
  <si>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</si>
  <si>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</si>
  <si>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</si>
  <si>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</si>
  <si>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</si>
  <si>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</si>
  <si>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</si>
  <si>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</si>
  <si>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</si>
  <si>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</si>
  <si>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</si>
  <si>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</si>
  <si>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</si>
  <si>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</si>
  <si>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</si>
  <si>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</si>
  <si>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</si>
  <si>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</si>
  <si>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</si>
  <si>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L</t>
  </si>
  <si>
    <t>K=F-(G+H+I+J)</t>
  </si>
  <si>
    <t>Náklady na mzdy  poskytované z prostriedkov štátneho rozpočtu</t>
  </si>
  <si>
    <t xml:space="preserve">Kategória zamestnancov
</t>
  </si>
  <si>
    <t xml:space="preserve">- vysokoškolskí učitelia s funkčným zaradením "profesor"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</si>
  <si>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</si>
  <si>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</si>
  <si>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</si>
  <si>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</si>
  <si>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</si>
  <si>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</si>
  <si>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r>
      <t>- fondu reprodukcie (účet 656 400)</t>
    </r>
    <r>
      <rPr>
        <vertAlign val="superscript"/>
        <sz val="12"/>
        <rFont val="Times New Roman"/>
        <family val="1"/>
      </rPr>
      <t xml:space="preserve"> 2)</t>
    </r>
  </si>
  <si>
    <t xml:space="preserve">2)   Výnosy z Fondu reprodukcie možno účtovať len v súvislosti s krytím nákladov na vedenie príslušného bankového účtu a nákladov vyplývajúcich z kurzových strát
      v zmysle  16a ods. 8 zákona. </t>
  </si>
  <si>
    <t xml:space="preserve">1) V R40-43 sa uvádzajú výnosy z finančných fondov, ktoré slúžia na zvýšenie výnosovej časti rozpočtu VVŠ podľa § 16 ods. 8 písm. g) zákona č. 131/2002 Z. z. 
     o vysokých školách v znení neskorších predpisov. </t>
  </si>
  <si>
    <t>T5_R88-R91</t>
  </si>
  <si>
    <t>Údaje v T5 sú rozšírené o tvorbu fondov</t>
  </si>
  <si>
    <t xml:space="preserve">    - dohody o brigádnickej práci študentov (účet 521 011)</t>
  </si>
  <si>
    <t>T9_V2</t>
  </si>
  <si>
    <t>4a</t>
  </si>
  <si>
    <t>- Náklady účtovnej skupiny 54 okrem nákladov účtu 549 (účtovné skupiny 541 až 548)</t>
  </si>
  <si>
    <t>T8_R1_SC + T19_R1_SC + T20_R3_SB  = T13_R11_SF</t>
  </si>
  <si>
    <t>Údaje v T4 sú kontrolované na údaje z T3, a to na výnosy z hlavnej činnosti - školné (T3_R21), poplatky spojené so štúdiom (T3_R22). 
Údaj  v R10 - návrh na prídel do štipendijného fondu musí byť minimálne vo výške vykazovanom na riadku R9 - základ pre prídel do štipendijného fondu.</t>
  </si>
  <si>
    <t xml:space="preserve">Základ pre prídel do štipendijného fondu </t>
  </si>
  <si>
    <t>Nákup strojov, prístrojov, zariadení, techniky a náradia [SUM(R5:R9)]</t>
  </si>
  <si>
    <t>1) uvádzajte prospechové a mimoriadné štipendiá spolu</t>
  </si>
  <si>
    <r>
      <t>Nevyčerpaná dotácia (+) / nedoplatok dotácie (-) k 31. 12. bežného roka</t>
    </r>
    <r>
      <rPr>
        <sz val="12"/>
        <rFont val="Times New Roman"/>
        <family val="1"/>
      </rPr>
      <t xml:space="preserve"> [R4+R5-R1]          </t>
    </r>
    <r>
      <rPr>
        <b/>
        <sz val="12"/>
        <rFont val="Times New Roman"/>
        <family val="1"/>
      </rPr>
      <t xml:space="preserve">               </t>
    </r>
  </si>
  <si>
    <r>
      <t xml:space="preserve">Priemerné štipendium na 1 študenta na mesiac </t>
    </r>
    <r>
      <rPr>
        <sz val="12"/>
        <rFont val="Times New Roman"/>
        <family val="1"/>
      </rPr>
      <t xml:space="preserve"> [R1_SA/R2_SB resp. R1_SC/R2_SD] </t>
    </r>
  </si>
  <si>
    <r>
      <t xml:space="preserve">Výnos z dotácie zo štátneho rozpočtu na študentské jedálne spolu </t>
    </r>
    <r>
      <rPr>
        <sz val="12"/>
        <rFont val="Times New Roman"/>
        <family val="1"/>
      </rPr>
      <t>[R6+R7-R8]</t>
    </r>
  </si>
  <si>
    <t>T13_R9_SF = T4_R10_SB</t>
  </si>
  <si>
    <t>Tabuľka č. 4 poskytuje informácie o výnosoch verejnej vysokej školy zo školného a z poplatkov spojených so štúdiom. Požadované údaje sa dotýkajú hlavnej činnosti vysokej školy.</t>
  </si>
  <si>
    <t>T6_R2:R6</t>
  </si>
  <si>
    <r>
      <t xml:space="preserve">V riadku 2 až 6 uvedie vysoká škola vysokoškolských učiteľov zaradených vo </t>
    </r>
    <r>
      <rPr>
        <b/>
        <u val="single"/>
        <sz val="12"/>
        <rFont val="Times New Roman"/>
        <family val="1"/>
      </rPr>
      <t>funkciách</t>
    </r>
    <r>
      <rPr>
        <sz val="12"/>
        <rFont val="Times New Roman"/>
        <family val="1"/>
      </rPr>
      <t xml:space="preserve">  profesor, docent, odborný asistent, asistent a lektor.</t>
    </r>
  </si>
  <si>
    <t>T6_R7</t>
  </si>
  <si>
    <t>T6_R10, R11</t>
  </si>
  <si>
    <t>T6_R12</t>
  </si>
  <si>
    <t>T6_R15</t>
  </si>
  <si>
    <t>T6_R15a....</t>
  </si>
  <si>
    <t>T8_V1</t>
  </si>
  <si>
    <t>T19_V1</t>
  </si>
  <si>
    <r>
      <t xml:space="preserve">Tržby za vlastné výrobky (účet 601) </t>
    </r>
    <r>
      <rPr>
        <sz val="12"/>
        <rFont val="Times New Roman"/>
        <family val="1"/>
      </rPr>
      <t>[SUM(R2:R5)]</t>
    </r>
  </si>
  <si>
    <r>
      <t>Poskytnuté príspevky</t>
    </r>
    <r>
      <rPr>
        <sz val="12"/>
        <rFont val="Times New Roman"/>
        <family val="1"/>
      </rPr>
      <t xml:space="preserve"> </t>
    </r>
    <r>
      <rPr>
        <b/>
        <sz val="12"/>
        <rFont val="Times New Roman"/>
        <family val="1"/>
      </rPr>
      <t>(účtová skupina 56)</t>
    </r>
  </si>
  <si>
    <t>Výnosy z krátkodobého finančného majetku  (účet 655)</t>
  </si>
  <si>
    <t xml:space="preserve">Iné zdroje na obstaranie a technické zhodnotenie dlhodobého majetku </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</si>
  <si>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</si>
  <si>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</si>
  <si>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</si>
  <si>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</si>
  <si>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</si>
  <si>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</si>
  <si>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T12_SD</t>
  </si>
  <si>
    <t>T21_V2</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</si>
  <si>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</si>
  <si>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</si>
  <si>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</si>
  <si>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</si>
  <si>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</si>
  <si>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rPr>
      <t>[(R2</t>
    </r>
    <r>
      <rPr>
        <sz val="12"/>
        <rFont val="Times New Roman"/>
        <family val="1"/>
      </rPr>
      <t>/12]</t>
    </r>
  </si>
  <si>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</si>
  <si>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</si>
  <si>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</si>
  <si>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1) V stĺpcoch B a D sa uvádza prepočítaný počet študentov určený ako počet osobomesiacov, počas ktorých bolo poskytované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</si>
  <si>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</si>
  <si>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</si>
  <si>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</si>
  <si>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</si>
  <si>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</si>
  <si>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 riadku 3 uvedie vysoká škola celkový objem ostatných príjmov z domácich zdrojov majúcich charakter dotácií. V riadkoch 3a ... rozpíše podrobnejšie jednotlivé druhy týchto príjmov.</t>
  </si>
  <si>
    <t>Výnos z dotácie zo štátneho rozpočtu na študentské domovy (bez zmluvných zariadení)</t>
  </si>
  <si>
    <r>
      <t>Výnosy</t>
    </r>
    <r>
      <rPr>
        <b/>
        <vertAlign val="superscript"/>
        <sz val="12"/>
        <rFont val="Times New Roman"/>
        <family val="1"/>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</si>
  <si>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</si>
  <si>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</si>
  <si>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rPr>
      <t>R6</t>
    </r>
    <r>
      <rPr>
        <sz val="12"/>
        <rFont val="Times New Roman"/>
        <family val="1"/>
      </rPr>
      <t>)]</t>
    </r>
  </si>
  <si>
    <r>
      <t>Administratívni zamestnanci spolu</t>
    </r>
    <r>
      <rPr>
        <sz val="12"/>
        <rFont val="Times New Roman"/>
        <family val="1"/>
      </rPr>
      <t xml:space="preserve"> [SUM(R10:R12)]                         </t>
    </r>
  </si>
  <si>
    <t>T21_V1</t>
  </si>
  <si>
    <t>Nákup budov a stavieb</t>
  </si>
  <si>
    <t>Poznámka</t>
  </si>
  <si>
    <t>A</t>
  </si>
  <si>
    <t>B</t>
  </si>
  <si>
    <t>C</t>
  </si>
  <si>
    <t>E</t>
  </si>
  <si>
    <t>F</t>
  </si>
  <si>
    <t>G</t>
  </si>
  <si>
    <t>H</t>
  </si>
  <si>
    <t>I</t>
  </si>
  <si>
    <t>Vysvetlivka</t>
  </si>
  <si>
    <t>D</t>
  </si>
  <si>
    <t>J</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</si>
  <si>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</si>
  <si>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</si>
  <si>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</si>
  <si>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</si>
  <si>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</si>
  <si>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</si>
  <si>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</si>
  <si>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</si>
  <si>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</si>
  <si>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</si>
  <si>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Spotreba materiálu (účet 501)</t>
    </r>
    <r>
      <rPr>
        <sz val="12"/>
        <rFont val="Times New Roman"/>
        <family val="1"/>
      </rPr>
      <t xml:space="preserve"> [SUM(R2:R13)]</t>
    </r>
  </si>
  <si>
    <r>
      <t>Spolu</t>
    </r>
    <r>
      <rPr>
        <sz val="12"/>
        <rFont val="Times New Roman"/>
        <family val="1"/>
      </rPr>
      <t xml:space="preserve"> [R1+R2+R3+R4]</t>
    </r>
  </si>
  <si>
    <t>Objem zdrojov</t>
  </si>
  <si>
    <t xml:space="preserve">Nákup ostatného dlhodobého majetku </t>
  </si>
  <si>
    <t>Ostatné fondy</t>
  </si>
  <si>
    <t>Účty mimo Štátnej pokladnice spolu</t>
  </si>
  <si>
    <t>Ak položke požadovanej v tabuľke zodpovedá podľa predpísanej analytickej evidencie na príslušnom syntetickom  účte  nejaký špecifikcký kód (napríklad kód ekonomickej klasfikácie), uvedie sa tento kód za názvom položky.</t>
  </si>
  <si>
    <t>Tabuľka 1</t>
  </si>
  <si>
    <t>Tabuľka č.19 poskytuje informácie o objeme a štruktúre štipendií  vyplácaných verejnou vysokou školou z vlastných zdrojov podľa § 97 zákona.</t>
  </si>
  <si>
    <t>T6_SA, SB, SC</t>
  </si>
  <si>
    <t>T16_R1</t>
  </si>
  <si>
    <t>Verejná vysoká škola tu uvedie zostatky finančných prostriedkov podľa jednotlivých skupín účtov.</t>
  </si>
  <si>
    <t>T16_R5</t>
  </si>
  <si>
    <t>T4_R1_SA (SB) = T3_R21_SA (SC),
T4_R4_SA (SB) = T3_R22_SA (SC) 
T4_R10_SA (SB) =   T13_R9_SE (SF)</t>
  </si>
  <si>
    <r>
      <t xml:space="preserve">Vysvetlivky k tabuľkám sú organizované v dvoch stĺpcoch. 
</t>
    </r>
    <r>
      <rPr>
        <b/>
        <sz val="12"/>
        <rFont val="Times New Roman"/>
        <family val="1"/>
      </rPr>
      <t xml:space="preserve">Prvý stĺpec </t>
    </r>
    <r>
      <rPr>
        <sz val="12"/>
        <rFont val="Times New Roman"/>
        <family val="1"/>
      </rPr>
      <t xml:space="preserve">označený ako </t>
    </r>
    <r>
      <rPr>
        <b/>
        <sz val="12"/>
        <rFont val="Times New Roman"/>
        <family val="1"/>
      </rPr>
      <t xml:space="preserve">"Kód vysvetlivky" </t>
    </r>
    <r>
      <rPr>
        <sz val="12"/>
        <rFont val="Times New Roman"/>
        <family val="1"/>
      </rPr>
      <t xml:space="preserve">obsahuje označenie vysvetlivky, ktoré určuje, ku ktorej tabuľke a ku ktorej časti tabuľky sa vysvetlivka vzťahuje. Význam použitých kódov je illustrovaný na nasledovných príkladoch:
</t>
    </r>
    <r>
      <rPr>
        <b/>
        <sz val="12"/>
        <rFont val="Times New Roman"/>
        <family val="1"/>
      </rPr>
      <t>Príklad č. 1:</t>
    </r>
    <r>
      <rPr>
        <sz val="12"/>
        <rFont val="Times New Roman"/>
        <family val="1"/>
      </rPr>
      <t xml:space="preserve"> T1_R10 - vysvetlivka sa vzťahuje k tabuľke č.1, k riadku 10
</t>
    </r>
    <r>
      <rPr>
        <b/>
        <sz val="12"/>
        <rFont val="Times New Roman"/>
        <family val="1"/>
      </rPr>
      <t>Príklad č. 2:</t>
    </r>
    <r>
      <rPr>
        <sz val="12"/>
        <rFont val="Times New Roman"/>
        <family val="1"/>
      </rPr>
      <t xml:space="preserve"> T1_R4:R8 - vysvetlivka sa vzťahuje k tabuľke č. 1, k riadkom 4 až 8
</t>
    </r>
    <r>
      <rPr>
        <b/>
        <sz val="12"/>
        <rFont val="Times New Roman"/>
        <family val="1"/>
      </rPr>
      <t>Príklad č. 3:</t>
    </r>
    <r>
      <rPr>
        <sz val="12"/>
        <rFont val="Times New Roman"/>
        <family val="1"/>
      </rPr>
      <t xml:space="preserve"> T1_V1 - ide o všeobecnú vysvetlivku č. 1 k tabuľke č. 1
</t>
    </r>
    <r>
      <rPr>
        <b/>
        <sz val="12"/>
        <rFont val="Times New Roman"/>
        <family val="1"/>
      </rPr>
      <t xml:space="preserve">Príklad č. 4: </t>
    </r>
    <r>
      <rPr>
        <sz val="12"/>
        <rFont val="Times New Roman"/>
        <family val="1"/>
      </rPr>
      <t xml:space="preserve">T14_SA - vysvetlivka sa vzťahuje k tabuľke č. 14, k stĺpcu A
</t>
    </r>
    <r>
      <rPr>
        <b/>
        <sz val="12"/>
        <rFont val="Times New Roman"/>
        <family val="1"/>
      </rPr>
      <t>Príklad č. 5:</t>
    </r>
    <r>
      <rPr>
        <sz val="12"/>
        <rFont val="Times New Roman"/>
        <family val="1"/>
      </rPr>
      <t xml:space="preserve"> SPOL_1 - ide o vysvetlivku č. 1 platnú pre všetky tabuľky</t>
    </r>
  </si>
  <si>
    <t>X</t>
  </si>
  <si>
    <t>- tvorba fondu z odpisov</t>
  </si>
  <si>
    <t>- tvorba fondu prevodom z rezervného fondu</t>
  </si>
  <si>
    <t>- tvorba fondu z darov a z dedičstva</t>
  </si>
  <si>
    <t>1a</t>
  </si>
  <si>
    <t>2a</t>
  </si>
  <si>
    <t>(uviesť zoznam všetkých dotácií, každú na zvláštny riadok)</t>
  </si>
  <si>
    <t>3a</t>
  </si>
  <si>
    <r>
      <t>Výnosy z poplatkov spojených so štúdiom</t>
    </r>
    <r>
      <rPr>
        <sz val="12"/>
        <rFont val="Times New Roman"/>
        <family val="1"/>
      </rPr>
      <t xml:space="preserve"> [SUM(R5:R8)]</t>
    </r>
  </si>
  <si>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</si>
  <si>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</si>
  <si>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</si>
  <si>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</si>
  <si>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</si>
  <si>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</si>
  <si>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</si>
  <si>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</si>
  <si>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</si>
  <si>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</si>
  <si>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</si>
  <si>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</si>
  <si>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</si>
  <si>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</si>
  <si>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Zmeny stavu zásob vlastnej výroby (účtová skupina 61)</t>
  </si>
  <si>
    <t>Aktivácia (účtová skupina 62)</t>
  </si>
  <si>
    <t>Pokuty a penále (účet 641+642)</t>
  </si>
  <si>
    <t>Platby za odpísané pohľadávky  (účet 643)</t>
  </si>
  <si>
    <t>Kurzové zisky  (účet 645)</t>
  </si>
  <si>
    <t>v tom:</t>
  </si>
  <si>
    <t>E=A+D</t>
  </si>
  <si>
    <r>
      <t>Počet študentov poberajúcich sociálne štipendiá v osobomesiacoch</t>
    </r>
    <r>
      <rPr>
        <b/>
        <sz val="9"/>
        <rFont val="Times New Roman"/>
        <family val="1"/>
      </rPr>
      <t xml:space="preserve"> </t>
    </r>
    <r>
      <rPr>
        <b/>
        <vertAlign val="superscript"/>
        <sz val="14"/>
        <rFont val="Times New Roman"/>
        <family val="1"/>
      </rPr>
      <t>1)</t>
    </r>
  </si>
  <si>
    <r>
      <t xml:space="preserve">Počet študentov poberajúcich sociálne štipendiá k 31.12. </t>
    </r>
    <r>
      <rPr>
        <b/>
        <vertAlign val="superscript"/>
        <sz val="14"/>
        <rFont val="Times New Roman"/>
        <family val="1"/>
      </rPr>
      <t>2)</t>
    </r>
  </si>
  <si>
    <r>
      <t>Počet ubytovaných študentov (vrátane interných doktorandov)</t>
    </r>
    <r>
      <rPr>
        <b/>
        <vertAlign val="superscript"/>
        <sz val="14"/>
        <rFont val="Times New Roman"/>
        <family val="1"/>
      </rPr>
      <t>2)</t>
    </r>
    <r>
      <rPr>
        <b/>
        <sz val="14"/>
        <rFont val="Times New Roman"/>
        <family val="1"/>
      </rPr>
      <t xml:space="preserve"> </t>
    </r>
    <r>
      <rPr>
        <b/>
        <sz val="12"/>
        <rFont val="Times New Roman"/>
        <family val="1"/>
      </rPr>
      <t xml:space="preserve"> v osobomesiacoch</t>
    </r>
  </si>
  <si>
    <t>T6_V2</t>
  </si>
  <si>
    <t>Stav fondu k 1. 1. kalendárneho roku  v R1 sa  rovná stavu fondu k 31.12. predchádzajúceho roku v R11.</t>
  </si>
  <si>
    <t>T13_V1</t>
  </si>
  <si>
    <t>T13_R1</t>
  </si>
  <si>
    <t>T18_V1</t>
  </si>
  <si>
    <t>Tržby z predaja dlhodobého NM a HM (účet 651)</t>
  </si>
  <si>
    <t>Výnosy z precenenia cenných papierov (účet 657)</t>
  </si>
  <si>
    <r>
      <t>Spotreba energie (účet 502)</t>
    </r>
    <r>
      <rPr>
        <sz val="12"/>
        <rFont val="Times New Roman"/>
        <family val="1"/>
      </rPr>
      <t xml:space="preserve"> [SUM(R15:R20)]</t>
    </r>
  </si>
  <si>
    <r>
      <t>Predaný tovar (účet 504)</t>
    </r>
    <r>
      <rPr>
        <sz val="12"/>
        <rFont val="Times New Roman"/>
        <family val="1"/>
      </rPr>
      <t xml:space="preserve"> [SUM(R23:R26)]</t>
    </r>
  </si>
  <si>
    <r>
      <t>Cestovné (účet 512)</t>
    </r>
    <r>
      <rPr>
        <sz val="12"/>
        <rFont val="Times New Roman"/>
        <family val="1"/>
      </rPr>
      <t xml:space="preserve"> [SUM(R36:R37)]</t>
    </r>
  </si>
  <si>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</si>
  <si>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</si>
  <si>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</si>
  <si>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</si>
  <si>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</si>
  <si>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</si>
  <si>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</si>
  <si>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</si>
  <si>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</si>
  <si>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Lôžková kapacita študentského domova k 31. 12. kalendárneho roka (v počte miest)</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</si>
  <si>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</si>
  <si>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</si>
  <si>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</si>
  <si>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</si>
  <si>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t>Náklady na činnosť študentských jedální súvisiace so stravovaním študentov za kalendárny rok</t>
  </si>
  <si>
    <r>
      <t xml:space="preserve"> - náklady na jedlá študentov</t>
    </r>
    <r>
      <rPr>
        <vertAlign val="superscript"/>
        <sz val="12"/>
        <rFont val="Times New Roman"/>
        <family val="1"/>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</si>
  <si>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</si>
  <si>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</si>
  <si>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</si>
  <si>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</si>
  <si>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</si>
  <si>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</si>
  <si>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</si>
  <si>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</si>
  <si>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</si>
  <si>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</si>
  <si>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T10_R13, R14</t>
  </si>
  <si>
    <t xml:space="preserve">Výnos z dotácie zo štátneho rozpočtu na študentské jedálne v kalendárneho roku sa odvíja zo zostatku dotácie predchádzajúceho kalendárneho roka a účelovej dotácie daného kalendárneho roka zníženej o prenos zostatku do nasledujúceho kalendárneho roka, resp. zvýšenej o nárok na poskytnutie nedoplatku. </t>
  </si>
  <si>
    <t xml:space="preserve">V riadku 2 uvedie vysoká škola celkový objem príjmov z dotácií z rozpočtu obcí a VÚC. V riadkoch R2a ... rozpíše podrobnejšie jednotlivé druhy týchto dotácií, každú na zvláštny riadok. </t>
  </si>
  <si>
    <r>
      <t xml:space="preserve">V riadku 4 uvedie vysoká škola celkový objem príjmov </t>
    </r>
    <r>
      <rPr>
        <b/>
        <sz val="12"/>
        <rFont val="Times New Roman"/>
        <family val="1"/>
      </rPr>
      <t xml:space="preserve">zo zahraničných zdrojov </t>
    </r>
    <r>
      <rPr>
        <sz val="12"/>
        <rFont val="Times New Roman"/>
        <family val="1"/>
      </rPr>
      <t>majúcich charakter dotácií. V riadkoch 4a ... rozpíše podrobnejšie jednotlivé druhy týchto príjmov. Príklady:
1. príjmy zo zahraničných grantov v rámci 7. RP
2. príjmy na riešenie výskumných projektov v rámci programu COST
3. príjmy v rámci spolupráce s inými zahraničnými univerzitami</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</si>
  <si>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</si>
  <si>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</si>
  <si>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</si>
  <si>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</si>
  <si>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</si>
  <si>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</si>
  <si>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</si>
  <si>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</si>
  <si>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</si>
  <si>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2) V stĺpcoch B a D sa uvádza celkový (fyzický) počet študentov, ktorým bolo v príslušnom roku poskytované štipendium .</t>
  </si>
  <si>
    <t xml:space="preserve">bez zmien </t>
  </si>
  <si>
    <t>Návrh na prídel do štipendijného fondu (30%)</t>
  </si>
  <si>
    <t>Ok Kub. 
13.4.</t>
  </si>
  <si>
    <t>7000242204/8180 - Dotačný účet</t>
  </si>
  <si>
    <t xml:space="preserve">7000180875/8180 - Dotačný účet zostatkový </t>
  </si>
  <si>
    <t>7000095857/8180 - BÚ študentské domovy</t>
  </si>
  <si>
    <t>7000095590/8180 - BÚ bežný</t>
  </si>
  <si>
    <t>7000095849/8180 - BÚ študentské jedálne</t>
  </si>
  <si>
    <t xml:space="preserve">                                                                                                                                                                                                                                                                                                                                                                                                                                                                                                                                                                                                                                                                                                                                                                                                                                                                                                                                                                                                                                                                                                                                                                                                                                                                                                                                                                                                                                                                                                                                                                                                                                                                                                                                                                                                                                                                                                                                                                                                                                                                                                                                                                                                                                                                                                                                                                                                                                                                                                                                                                                                                                                                                                                                                                                                                                                                                                                                                                                                                                                                                                                                                                                                                                                                                                                                                                                                                                                                                                                                                                                                                                                                                                                                                                                                                                                                                                                                                                                                                                                                                                                                                                                                                                                                                                                                                                                                                                                                                                                                                                                          </t>
  </si>
  <si>
    <r>
      <t>Údaje v R1_SE za rok 2010 sú kontrolované na T5_R77_SC a údaje v R</t>
    </r>
    <r>
      <rPr>
        <sz val="12"/>
        <color indexed="10"/>
        <rFont val="Times New Roman"/>
        <family val="1"/>
      </rPr>
      <t>10</t>
    </r>
    <r>
      <rPr>
        <sz val="12"/>
        <rFont val="Times New Roman"/>
        <family val="1"/>
      </rPr>
      <t xml:space="preserve">_SB na poskytnutú účelovú dotáciu na štipendiá doktorandov podľa dotačnej zmluvy. </t>
    </r>
  </si>
  <si>
    <t>Gon.</t>
  </si>
  <si>
    <r>
      <t>Nevyčerpaná účelová dotácia za rok 2010  sa rovná resp. je menšia ako zostatok dotácie uvedený v T14_R</t>
    </r>
    <r>
      <rPr>
        <sz val="12"/>
        <color indexed="10"/>
        <rFont val="Times New Roman"/>
        <family val="1"/>
      </rPr>
      <t>4</t>
    </r>
    <r>
      <rPr>
        <sz val="12"/>
        <rFont val="Times New Roman"/>
        <family val="1"/>
      </rPr>
      <t>_SJ.</t>
    </r>
  </si>
  <si>
    <r>
      <t>T7_R</t>
    </r>
    <r>
      <rPr>
        <sz val="12"/>
        <color indexed="10"/>
        <rFont val="Times New Roman"/>
        <family val="1"/>
      </rPr>
      <t>11_</t>
    </r>
    <r>
      <rPr>
        <sz val="12"/>
        <rFont val="Times New Roman"/>
        <family val="1"/>
      </rPr>
      <t>SB   ≤   T14_R</t>
    </r>
    <r>
      <rPr>
        <sz val="12"/>
        <color indexed="10"/>
        <rFont val="Times New Roman"/>
        <family val="1"/>
      </rPr>
      <t>4</t>
    </r>
    <r>
      <rPr>
        <sz val="12"/>
        <rFont val="Times New Roman"/>
        <family val="1"/>
      </rPr>
      <t>_SJ</t>
    </r>
  </si>
  <si>
    <r>
      <t xml:space="preserve">T13_R12_SF ≥T8_R6_SC + T20_R4_SB
T13_R11_SF = </t>
    </r>
    <r>
      <rPr>
        <sz val="12"/>
        <color indexed="10"/>
        <rFont val="Times New Roman"/>
        <family val="1"/>
      </rPr>
      <t xml:space="preserve">T14_R14_SE </t>
    </r>
    <r>
      <rPr>
        <sz val="12"/>
        <rFont val="Times New Roman"/>
        <family val="1"/>
      </rPr>
      <t xml:space="preserve">+ </t>
    </r>
    <r>
      <rPr>
        <sz val="12"/>
        <color indexed="10"/>
        <rFont val="Times New Roman"/>
        <family val="1"/>
      </rPr>
      <t>T14_R15_SE</t>
    </r>
    <r>
      <rPr>
        <sz val="12"/>
        <rFont val="Times New Roman"/>
        <family val="1"/>
      </rPr>
      <t xml:space="preserve">+T19_R1_SC </t>
    </r>
  </si>
  <si>
    <t xml:space="preserve">Údaje v T18_R1 sú kontrolované na  rozpis bežnej a kapitálovej dotácie na programe 06K v roku 2010 poskytnuté vysokým školám mimo dotačnej zmluvy prostredníctvom  APVV resp.SVaT. 
Údaje v T18_R7 a R8 sú kontrolované na rozpis bežnej dotácie na podrograme 05T 08 a prvku 021 02 03 v roku 2010, poskytnuté vysokým školám mimo dotačnej zmluvy prostredníctvom sekcie medzinárodnej spolupráce.
Údaje o čerpaní týchto dotácií v roku 2010 sú súčasťou analýzy  v  T14 a T15 a sú zaradené do príslušných podprogramov, prvkov. </t>
  </si>
  <si>
    <r>
      <t>T1_R15_SA = T14_R</t>
    </r>
    <r>
      <rPr>
        <sz val="12"/>
        <color indexed="10"/>
        <rFont val="Times New Roman"/>
        <family val="1"/>
      </rPr>
      <t>17</t>
    </r>
    <r>
      <rPr>
        <sz val="12"/>
        <rFont val="Times New Roman"/>
        <family val="1"/>
      </rPr>
      <t>_SD, 
T1_R15_SB = T15_R11_SC,
T1_R15_SB ≤ T11_R</t>
    </r>
    <r>
      <rPr>
        <sz val="12"/>
        <color indexed="10"/>
        <rFont val="Times New Roman"/>
        <family val="1"/>
      </rPr>
      <t>10</t>
    </r>
    <r>
      <rPr>
        <sz val="12"/>
        <rFont val="Times New Roman"/>
        <family val="1"/>
      </rPr>
      <t xml:space="preserve">_SB,
T1_R12_SA = T8_R5_SC
T1_R13_SA = T20_R2_SB </t>
    </r>
  </si>
  <si>
    <t>Príjem z dotácie poskytnutej na sociálne štipendiá v rámci dotačnej zmluvy z kapitoly MŠVVaŠ k 31.12.</t>
  </si>
  <si>
    <t xml:space="preserve">Nevyčerpaná dotácia (+) / nedoplatok dotácie (-) k 31. 12. predchádzajúceho roka  
[R4_SC = R6_SA]                         </t>
  </si>
  <si>
    <r>
      <t xml:space="preserve">Bežná a kapitálová dotácia z programu 077 je kontrolovaná na Dotačnú zmluvu na rok 2010 a jej dodatky. 
Dotácie na kapitálové výdavky sa kontrolujú aj na T11, sociálne a motivačné štipendiá na T8 a T20.  
</t>
    </r>
    <r>
      <rPr>
        <b/>
        <u val="single"/>
        <sz val="12"/>
        <rFont val="Times New Roman"/>
        <family val="1"/>
      </rPr>
      <t>Neuvádza sa tu dotácia z iných programov ani dotácia zo štrukturálnych fondov EÚ.</t>
    </r>
  </si>
  <si>
    <t>T1_R1:R15</t>
  </si>
  <si>
    <r>
      <t xml:space="preserve">Uvádza sa </t>
    </r>
    <r>
      <rPr>
        <b/>
        <sz val="12"/>
        <rFont val="Times New Roman"/>
        <family val="1"/>
      </rPr>
      <t>skutočne poskytnutá</t>
    </r>
    <r>
      <rPr>
        <sz val="12"/>
        <rFont val="Times New Roman"/>
        <family val="1"/>
      </rPr>
      <t xml:space="preserve"> dotácia na sociálne a motivačné štipendiá a </t>
    </r>
    <r>
      <rPr>
        <b/>
        <sz val="12"/>
        <rFont val="Times New Roman"/>
        <family val="1"/>
      </rPr>
      <t>nie nárok</t>
    </r>
    <r>
      <rPr>
        <sz val="12"/>
        <rFont val="Times New Roman"/>
        <family val="1"/>
      </rPr>
      <t xml:space="preserve"> vyplývajúci z potreby štipendií podľa zákona.</t>
    </r>
  </si>
  <si>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APVV pre spoluriešiteľov projektu, kde hlavným riešiteľom je iná právnická osoba ako VVŠ. 
3. dotácie Úradu vlády SR na projekty, riešené v rámci Finančného mechanizmu EHP a Nórskeho finančného mechanizmu
</t>
    </r>
    <r>
      <rPr>
        <sz val="12"/>
        <color indexed="10"/>
        <rFont val="Times New Roman"/>
        <family val="1"/>
      </rPr>
      <t xml:space="preserve">V riadku 1 </t>
    </r>
    <r>
      <rPr>
        <b/>
        <u val="single"/>
        <sz val="12"/>
        <color indexed="10"/>
        <rFont val="Times New Roman"/>
        <family val="1"/>
      </rPr>
      <t>sa uvádzajú</t>
    </r>
    <r>
      <rPr>
        <sz val="12"/>
        <color indexed="10"/>
        <rFont val="Times New Roman"/>
        <family val="1"/>
      </rPr>
      <t xml:space="preserve"> aj finančné prostriedky, poskytnuté prostredníctvom MŠVVaŠ SR na úhradu nákladov na štúdium a štipendiá zahraničných študentov v zmysle medzinárodných dohôd v roku 2010, ktoré sa poskytujú v zmysle osobitných zmlúv MŠVVaŠ SR v rámci podprogramu 021 02 03, resp. 05T 08 a sú osobitne  evidované v rámci dotácií v tabuľke T18. V riadku 1 sa neuvádzajú dotácie, ktoré VVŠ obdržala prostredníctvom iných kapitol štátneho rozpočtu zo štrukturálnych fondov. Tieto finančné prostriedky sú špecifikované osobitne v tabuľke T17.   </t>
    </r>
  </si>
  <si>
    <t>Údaje vychádzajú z platného analytického členenia účtov (etalónu)  na rok 2010.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</si>
  <si>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Údaje vychádzajú z platného analytického členenia účtov (etalónu)  na rok 2010.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</si>
  <si>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 xml:space="preserve">Vysoká škola uvedie výšku nákladov na úhradu štipendií doktorandov k 31. 12. 2010, </t>
    </r>
    <r>
      <rPr>
        <b/>
        <sz val="12"/>
        <rFont val="Times New Roman"/>
        <family val="1"/>
      </rPr>
      <t xml:space="preserve">ktorá zohľadňuje aj náklady na štipendiá, </t>
    </r>
    <r>
      <rPr>
        <b/>
        <sz val="12"/>
        <color indexed="10"/>
        <rFont val="Times New Roman"/>
        <family val="1"/>
      </rPr>
      <t>vyplatené v januári 2011 za december 2010.</t>
    </r>
    <r>
      <rPr>
        <sz val="12"/>
        <color indexed="10"/>
        <rFont val="Times New Roman"/>
        <family val="1"/>
      </rPr>
      <t xml:space="preserve"> </t>
    </r>
    <r>
      <rPr>
        <sz val="12"/>
        <rFont val="Times New Roman"/>
        <family val="1"/>
      </rPr>
      <t xml:space="preserve">Osobitne sa uvedú náklady, vyplatené na štipendium vo výške 9. resp. 10. triedy </t>
    </r>
    <r>
      <rPr>
        <sz val="12"/>
        <color indexed="10"/>
        <rFont val="Times New Roman"/>
        <family val="1"/>
      </rPr>
      <t>1.</t>
    </r>
    <r>
      <rPr>
        <sz val="12"/>
        <rFont val="Times New Roman"/>
        <family val="1"/>
      </rPr>
      <t xml:space="preserve"> platového stupňa a osobitne náklady prevyšujúce tarifné zložky štipendia.</t>
    </r>
  </si>
  <si>
    <t>Vysoká škola uvedie v samostatnom riadku objem príplatkov za prácu v sťaženom a zdraviu škodlivom prostredí spolu, teda bez ohľadu na to podľa akej platovej triedy je tento príplatok k štipendiu študentovi vyplácaný. Tento objem sa pripočíta do celkových nákladov na štipendiá.</t>
  </si>
  <si>
    <t>Gon, nové!</t>
  </si>
  <si>
    <r>
      <t>Uvedie sa nevyčerpaná účelová dotácia (+) resp. nedoplatok účelovej dotácie (-) na štipendiá  doktorandov za rok 2010. Nevyčerpaná účelová dotácia znamená, že vysoká škola obdržala vyššiu dotáciu ako boli jej náklady na štipendiá doktorandov,</t>
    </r>
    <r>
      <rPr>
        <sz val="12"/>
        <color indexed="10"/>
        <rFont val="Times New Roman"/>
        <family val="1"/>
      </rPr>
      <t xml:space="preserve"> vrátane výplaty štipendií v januári 2011 za december 2010 a príplatkov za prácu v sťaženom a zdraviu škodlivom prostredí </t>
    </r>
    <r>
      <rPr>
        <sz val="12"/>
        <rFont val="Times New Roman"/>
        <family val="1"/>
      </rPr>
      <t xml:space="preserve">. O objem nevyčerpanej dotácie za rok 2010 sa kráti účelová dotácia na štipendiá doktorandov v roku 2011. </t>
    </r>
  </si>
  <si>
    <t>Uvedie sa počet osobomesiacov, v ktorých bolo doktorandom poskytované štipendium. 
Napríklad: Ak doktorand poberal štipendium 12 mesiacov (celý rok), prispeje do tohto súčtu číslom 12. Nový doktorand, ktorý začal poberať štipendium od 1. septembra 2010, prispeje do tohto súčtu číslom 4. 
V stĺpci B sa uvedú údaje dotýkajúce sa interných doktorandov na miestach pridelených z MŠVVaŠ SR, teda financovaných z účelovej dotácie. 
V stĺpci D budú údaje zodpovedajúce interným doktorandom financovaným z vlastných zdrojov vysokej školy.</t>
  </si>
  <si>
    <t>V stĺpci B škola  uvedie náklady na štipendiá doktorandov, ktoré mala na doktorandov na miestach pridelených ministerstvom školstva,vedy,výskumu a športu z účelovej dotácie  podľa § 54 ods. 18 písm. a) a b) zákona č. 131/2002 Z. z. o vysokých školách v znení neskorších predpisov.</t>
  </si>
  <si>
    <t>aj v zmluvných...</t>
  </si>
  <si>
    <r>
      <rPr>
        <b/>
        <sz val="10"/>
        <rFont val="Arial"/>
        <family val="2"/>
      </rPr>
      <t>bez zmluvných....</t>
    </r>
    <r>
      <rPr>
        <b/>
        <sz val="10"/>
        <color indexed="10"/>
        <rFont val="Arial"/>
        <family val="2"/>
      </rPr>
      <t xml:space="preserve">
 + skontrolovať text, zátvorky...</t>
    </r>
  </si>
  <si>
    <t>v R12 sa uvádzajú vyplatené štipendiá za december 2010 v januári 2011; (údaje sú určené pre bližšie objasnenie čerpania doktorandských štipendií)</t>
  </si>
  <si>
    <t>T7_R11</t>
  </si>
  <si>
    <t>je tam správne tá červená časť vety?Gon</t>
  </si>
  <si>
    <t>?????nerozumiem celkom o aké náklady môže ísť.Gon</t>
  </si>
  <si>
    <t>Príplatok za prácu v sťaženom a zdraviu škodlivom pracovnom prostredí - spolu 
(v CRŠ kod 14)</t>
  </si>
  <si>
    <t>1) výška nákladov, vykazovaná k 31.12.2010 zohľadnuje aj úhradu štipendií doktorandov, ktoré verejná vysoká škola vyplatila v januári 2011 za december 2010</t>
  </si>
  <si>
    <r>
      <t xml:space="preserve">príspevok na úhradu výdavkov zahraničných študentov/lektorov </t>
    </r>
    <r>
      <rPr>
        <sz val="12"/>
        <color indexed="10"/>
        <rFont val="Times New Roman"/>
        <family val="1"/>
      </rPr>
      <t xml:space="preserve"> (napr. lektorom na prenájmy bytov,...)</t>
    </r>
  </si>
  <si>
    <t>Vnútroorganizačné prevody (účtovná skupina 57)</t>
  </si>
  <si>
    <t>- počet vydaných jedál študentom vo vlastných stravovacích zariadeniach 3)</t>
  </si>
  <si>
    <t>Dotácia na kapitálové výdavky z prostriedkov EÚ (štrukturálnych fondov)</t>
  </si>
  <si>
    <t>10a</t>
  </si>
  <si>
    <r>
      <t xml:space="preserve">Čerpanie kapitálovej dotácie v roku 2010
</t>
    </r>
    <r>
      <rPr>
        <b/>
        <sz val="11"/>
        <color indexed="10"/>
        <rFont val="Times New Roman"/>
        <family val="1"/>
      </rPr>
      <t>z prostriedkov EÚ (štrukturálnych fondov)</t>
    </r>
  </si>
  <si>
    <t>G=A+B+C+D+E+F</t>
  </si>
  <si>
    <r>
      <t xml:space="preserve">Tabuľka č. 17: Príjmy verejnej vysokej školy </t>
    </r>
    <r>
      <rPr>
        <b/>
        <sz val="14"/>
        <color indexed="10"/>
        <rFont val="Times New Roman"/>
        <family val="1"/>
      </rPr>
      <t>z prostriedkov EÚ</t>
    </r>
    <r>
      <rPr>
        <b/>
        <sz val="14"/>
        <rFont val="Times New Roman"/>
        <family val="1"/>
      </rPr>
      <t xml:space="preserve"> a z prostriedkov na ich spolufinancovanie 
zo štátneho rozpočtu z kapitoly ministerstva školstva a z iných kapitol štátneho rozpočtu v roku 2010
</t>
    </r>
    <r>
      <rPr>
        <sz val="14"/>
        <color indexed="10"/>
        <rFont val="Times New Roman"/>
        <family val="1"/>
      </rPr>
      <t xml:space="preserve"> </t>
    </r>
    <r>
      <rPr>
        <sz val="14"/>
        <rFont val="Times New Roman"/>
        <family val="1"/>
      </rPr>
      <t>(v Eur)</t>
    </r>
  </si>
  <si>
    <r>
      <t xml:space="preserve">Tabuľka č. 2: Príjmy verejnej vysokej školy  v roku 2010 majúce charakter dotácie okrem príjmov z dotácií 
 z  kapitoly MŠVVaŠ SR a okrem prostriedkov EÚ (štrukturálnych fondov) </t>
    </r>
    <r>
      <rPr>
        <sz val="14"/>
        <rFont val="Times New Roman"/>
        <family val="1"/>
      </rPr>
      <t xml:space="preserve"> ( v Eur )</t>
    </r>
  </si>
  <si>
    <t>údaje za rok 2010 sa nevypĺňajú !</t>
  </si>
  <si>
    <t>Všeobecná poznámka č. 1</t>
  </si>
  <si>
    <t>Všeobecná poznámka č. 2</t>
  </si>
  <si>
    <r>
      <t>v prípade vykazovania veľkého objemu finančných prostriedkov v tabuľkách s riadkami "</t>
    </r>
    <r>
      <rPr>
        <sz val="12"/>
        <color indexed="30"/>
        <rFont val="Times New Roman"/>
        <family val="1"/>
      </rPr>
      <t>iné</t>
    </r>
    <r>
      <rPr>
        <sz val="12"/>
        <color indexed="10"/>
        <rFont val="Times New Roman"/>
        <family val="1"/>
      </rPr>
      <t>", "</t>
    </r>
    <r>
      <rPr>
        <sz val="12"/>
        <color indexed="30"/>
        <rFont val="Times New Roman"/>
        <family val="1"/>
      </rPr>
      <t>ostatné</t>
    </r>
    <r>
      <rPr>
        <sz val="12"/>
        <color indexed="10"/>
        <rFont val="Times New Roman"/>
        <family val="1"/>
      </rPr>
      <t xml:space="preserve">" ministerstvo </t>
    </r>
    <r>
      <rPr>
        <b/>
        <u val="single"/>
        <sz val="12"/>
        <color indexed="10"/>
        <rFont val="Times New Roman"/>
        <family val="1"/>
      </rPr>
      <t>požaduje</t>
    </r>
    <r>
      <rPr>
        <sz val="12"/>
        <color indexed="10"/>
        <rFont val="Times New Roman"/>
        <family val="1"/>
      </rPr>
      <t xml:space="preserve"> tento objem komentovať v poznámke pod tabuľkou, resp. vedľa príslušného riadku</t>
    </r>
  </si>
  <si>
    <t xml:space="preserve"> Tabuľka 5</t>
  </si>
  <si>
    <t>vložený riadok R8 - príplatok za prácu v sťaženom a zdraviu škodlivom pracovnom prostredí - spolu, t. j. bez ohľadu na to k akej tarifnej triede bol poskytnutý</t>
  </si>
  <si>
    <r>
      <t xml:space="preserve">Štipendiá z vlastných zdrojov vysokej školy (§ 97 zákona) spolu </t>
    </r>
    <r>
      <rPr>
        <sz val="12"/>
        <rFont val="Times New Roman"/>
        <family val="1"/>
      </rPr>
      <t xml:space="preserve">[R2+R5+R8+R11] </t>
    </r>
  </si>
  <si>
    <t>Tabuľka č. 19: Štipendiá z vlastných zdrojov podľa § 97 zákona v rokoch 2008 a 2009    (v Eur )</t>
  </si>
  <si>
    <t>Zmena  stavu zásob ned. výroby</t>
  </si>
  <si>
    <r>
      <t>T13_R4_SD = T5_R</t>
    </r>
    <r>
      <rPr>
        <sz val="12"/>
        <color indexed="10"/>
        <rFont val="Times New Roman"/>
        <family val="1"/>
      </rPr>
      <t>86</t>
    </r>
    <r>
      <rPr>
        <sz val="12"/>
        <rFont val="Times New Roman"/>
        <family val="1"/>
      </rPr>
      <t>_SC+SD</t>
    </r>
  </si>
  <si>
    <r>
      <t>Tvorba fondu reprodukcie z odpisov v roku 2010 sa rovná odpisom ostatného DN a HM za rok 2010 (</t>
    </r>
    <r>
      <rPr>
        <sz val="12"/>
        <color indexed="10"/>
        <rFont val="Times New Roman"/>
        <family val="1"/>
      </rPr>
      <t xml:space="preserve">T5_R86_SC+SD) </t>
    </r>
  </si>
  <si>
    <t>2) údaj v T7_R11_SB je menší alebo rovný údaju v T14_R4_SJ, ide o nevyčerpanú dotáciu k 31. 12. 2010</t>
  </si>
  <si>
    <t>vložený R10a: Dotácia na kapitálové výdavky z prostriedkov EÚ (štrukturálnych fondov)</t>
  </si>
  <si>
    <t>vložený SB: Čerpanie kapitálovej dotácie v roku 2010 z prostriedkov EÚ (štrukturálnych fondov)</t>
  </si>
  <si>
    <r>
      <t xml:space="preserve">Zvyšok prijatej kapitálovej dotácie </t>
    </r>
    <r>
      <rPr>
        <b/>
        <sz val="12"/>
        <color indexed="10"/>
        <rFont val="Times New Roman"/>
        <family val="1"/>
      </rPr>
      <t>zo štátneho rozpočtu</t>
    </r>
    <r>
      <rPr>
        <b/>
        <sz val="12"/>
        <rFont val="Times New Roman"/>
        <family val="1"/>
      </rPr>
      <t xml:space="preserve"> používanej na kompenzáciu odpisov majetku z nej obstaraného</t>
    </r>
  </si>
  <si>
    <r>
      <t xml:space="preserve">Zvyšok prijatej kapitálovej dotácie </t>
    </r>
    <r>
      <rPr>
        <b/>
        <sz val="10"/>
        <color indexed="10"/>
        <rFont val="Times New Roman"/>
        <family val="1"/>
      </rPr>
      <t>z prostriedkov EÚ (štrukturálnych fondov)</t>
    </r>
    <r>
      <rPr>
        <b/>
        <sz val="12"/>
        <rFont val="Times New Roman"/>
        <family val="1"/>
      </rPr>
      <t xml:space="preserve"> používanej na kompenzáciu odpisov majetku z nej obstaraného</t>
    </r>
  </si>
  <si>
    <t>F = A+B+C+D+E</t>
  </si>
  <si>
    <t>K</t>
  </si>
  <si>
    <t>L=
G+H+I+J+K</t>
  </si>
  <si>
    <t xml:space="preserve">Celková hodnota účtu 384 za rok 2009 a 2010,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(2009), resp. SI (2010). 
Údaje za rok 2009 musia byť totožné s údajmi, ktoré VVŠ predložili k výsledkom hospodárenia VVŠ za rok 2009. </t>
  </si>
  <si>
    <t xml:space="preserve">T21_R1_SF  = výkazníctvo 2010, súvaha, časť pasíva, riadok 103, predchádzajúce účtovné obdobie
T21_R1_SK = výkazníctvo 2010, súvaha, časť pasíva, riadok 103, bežné účtovné obdobie </t>
  </si>
  <si>
    <r>
      <t>(T21_R1_SA + T11_R</t>
    </r>
    <r>
      <rPr>
        <sz val="12"/>
        <color indexed="10"/>
        <rFont val="Times New Roman"/>
        <family val="1"/>
      </rPr>
      <t>10</t>
    </r>
    <r>
      <rPr>
        <sz val="12"/>
        <rFont val="Times New Roman"/>
        <family val="1"/>
      </rPr>
      <t>_SB+T11_R</t>
    </r>
    <r>
      <rPr>
        <sz val="12"/>
        <color indexed="10"/>
        <rFont val="Times New Roman"/>
        <family val="1"/>
      </rPr>
      <t>10a</t>
    </r>
    <r>
      <rPr>
        <sz val="12"/>
        <rFont val="Times New Roman"/>
        <family val="1"/>
      </rPr>
      <t>_SB) - T5_R85_SC = T21_R1_S</t>
    </r>
    <r>
      <rPr>
        <sz val="12"/>
        <color indexed="10"/>
        <rFont val="Times New Roman"/>
        <family val="1"/>
      </rPr>
      <t>G</t>
    </r>
  </si>
  <si>
    <r>
      <t>V stĺpci S</t>
    </r>
    <r>
      <rPr>
        <sz val="12"/>
        <color indexed="10"/>
        <rFont val="Times New Roman"/>
        <family val="1"/>
      </rPr>
      <t>G</t>
    </r>
    <r>
      <rPr>
        <sz val="12"/>
        <rFont val="Times New Roman"/>
        <family val="1"/>
      </rPr>
      <t xml:space="preserve"> sa zvyšok prijatej kapitálovej dotácie, používanej na kompenzáciu odpisov za rok 2010 sa rovná súčtu zvyšku prijatej kapitálovej dotácie na kompenzáciu odpisov z roku 2009 (stĺpec SA) a výšky kapitálovej dotácie (2010) z </t>
    </r>
    <r>
      <rPr>
        <sz val="12"/>
        <color indexed="10"/>
        <rFont val="Times New Roman"/>
        <family val="1"/>
      </rPr>
      <t>T11_R10_SB+T11_</t>
    </r>
    <r>
      <rPr>
        <sz val="12"/>
        <color indexed="10"/>
        <rFont val="Times New Roman"/>
        <family val="1"/>
      </rPr>
      <t>R10a</t>
    </r>
    <r>
      <rPr>
        <sz val="12"/>
        <color indexed="10"/>
        <rFont val="Times New Roman"/>
        <family val="1"/>
      </rPr>
      <t>_SB</t>
    </r>
    <r>
      <rPr>
        <sz val="12"/>
        <rFont val="Times New Roman"/>
        <family val="1"/>
      </rPr>
      <t xml:space="preserve">, zníženému o odpisy, vykazované v T5_R85_SC. </t>
    </r>
  </si>
  <si>
    <r>
      <t xml:space="preserve">Tabuľka č. 21 poskytuje informácie o štruktúre účtu 384 - výnosy budúcich období. Bilancia je realizovaná v členení na zvyšok prijatej kapitálovej dotácie </t>
    </r>
    <r>
      <rPr>
        <sz val="12"/>
        <color indexed="10"/>
        <rFont val="Times New Roman"/>
        <family val="1"/>
      </rPr>
      <t xml:space="preserve">zo štátneho rozpočtu a z prostriedkov EÚ </t>
    </r>
    <r>
      <rPr>
        <sz val="12"/>
        <rFont val="Times New Roman"/>
        <family val="1"/>
      </rPr>
      <t>používanej na kompenzáciu odpisov majetku z nej obstaraného, nevyčerpanú bežnú dotáciu na aktivity budúcich období a na finančné prostriedky zo zahraničných projektov na budúce aktivity.</t>
    </r>
  </si>
  <si>
    <t>T11_R10a</t>
  </si>
  <si>
    <t>Uvedie sa objem prijatej kapitálovej dotácie zo štátneho rozpočtu v roku 2010</t>
  </si>
  <si>
    <t>Uvedie sa objem prijatej kapitálovej dotácie z prostriedkov EÚ v roku 2010</t>
  </si>
  <si>
    <t>T14</t>
  </si>
  <si>
    <t>Tabuľka sa za rok 2010 nevypĺňa, súvzťažnosti s inými tabuľkami sa nebudú kontrolovať !</t>
  </si>
  <si>
    <t>T15</t>
  </si>
  <si>
    <t xml:space="preserve">Údaje v T17 sú kontrolované na hodnoty z výkazníctva, finančné prostriedky z EÚ (vrátane spolufinancovania zo štátneho rozpočtu), zabezpečované prostredníctvom MŠVVaŠ SR v roku 2010. Vo výkazníctve k 31. 12. 2010 sú tieto prostriedky evidované na zdrojoch 115, 116 ...
Neuvádza sa tu nevyčerpaná dotácia EÚ z roku 2009, ktorá  bola verejnej vysokej škole poskytnutá v 2010. Vo výkazníctve sú tieto prostriedky evidované na zdrojoch 135, 136... </t>
  </si>
  <si>
    <t>upravený</t>
  </si>
  <si>
    <r>
      <t xml:space="preserve">  - náklady na štipendiá vo výške 9. platovej triedy a</t>
    </r>
    <r>
      <rPr>
        <sz val="12"/>
        <color indexed="10"/>
        <rFont val="Times New Roman"/>
        <family val="1"/>
      </rPr>
      <t xml:space="preserve"> 1. </t>
    </r>
    <r>
      <rPr>
        <sz val="12"/>
        <rFont val="Times New Roman"/>
        <family val="1"/>
      </rPr>
      <t>platového stupňa        (v CRŠ kod 10)</t>
    </r>
  </si>
  <si>
    <r>
      <t xml:space="preserve">  - náklady na štipendiá vo výške 10. platovej triedy a</t>
    </r>
    <r>
      <rPr>
        <sz val="12"/>
        <color indexed="10"/>
        <rFont val="Times New Roman"/>
        <family val="1"/>
      </rPr>
      <t xml:space="preserve"> 1. </t>
    </r>
    <r>
      <rPr>
        <sz val="12"/>
        <rFont val="Times New Roman"/>
        <family val="1"/>
      </rPr>
      <t>platového stupňa      (v CRŠ kod 11)</t>
    </r>
  </si>
  <si>
    <t xml:space="preserve">  - náklady na časť štipendia prevyšujúce 10. platovú triedu a 1. platový stupeň (v CRŠ kod 15)</t>
  </si>
  <si>
    <t xml:space="preserve">  - náklady na časť štipendia prevyšujúce 9. platovú triedu a 1. platový stupeň (v CRŠ kod 15) </t>
  </si>
  <si>
    <r>
      <t>Tabuľka č. 18: Príjmy z dotácií verejnej vysokej škole zo štátneho rozpočtu z kapitoly ministerstva školstva poskytnuté mimo dotačnej zmluvy a mimo dotácií z prostriedkov EÚ (zo štrukturálnych fondov) 
v roku 2010</t>
    </r>
    <r>
      <rPr>
        <sz val="14"/>
        <color indexed="10"/>
        <rFont val="Times New Roman"/>
        <family val="1"/>
      </rPr>
      <t xml:space="preserve">  </t>
    </r>
    <r>
      <rPr>
        <sz val="14"/>
        <rFont val="Times New Roman"/>
        <family val="1"/>
      </rPr>
      <t>(v Eur)</t>
    </r>
  </si>
  <si>
    <r>
      <t xml:space="preserve">Zúčtovanie kapitálových dotácií poskytnutých verejnej vysokej škole z kapitoly MŠVVaŠ SR </t>
    </r>
    <r>
      <rPr>
        <sz val="12"/>
        <color indexed="10"/>
        <rFont val="Times New Roman"/>
        <family val="1"/>
      </rPr>
      <t>v roku 2010 sa nevyplňujú</t>
    </r>
  </si>
  <si>
    <r>
      <rPr>
        <sz val="12"/>
        <rFont val="Times New Roman"/>
        <family val="1"/>
      </rPr>
      <t>Zúčtovanie bežných dotácií poskytnutých verejnej vysokej škole z kapitoly MŠVVaŠ SR</t>
    </r>
    <r>
      <rPr>
        <sz val="12"/>
        <color indexed="10"/>
        <rFont val="Times New Roman"/>
        <family val="1"/>
      </rPr>
      <t xml:space="preserve"> v roku 2010 sa nevyplňujú</t>
    </r>
  </si>
  <si>
    <t>Za rok 2010 sa nevypĺňa !</t>
  </si>
  <si>
    <t>výnosy verejnej vysokej školy v oblasti sociálnej podpory študentov</t>
  </si>
  <si>
    <t>náklady verejnej vysokej školy  v oblasti sociálnej podpory študentov</t>
  </si>
  <si>
    <t xml:space="preserve">súvaha - Strana aktív 
1. a 2. časť </t>
  </si>
  <si>
    <t xml:space="preserve">  </t>
  </si>
  <si>
    <r>
      <t xml:space="preserve">- tvorba fondu z hospodárskeho výsledku (účet 413  111)  </t>
    </r>
    <r>
      <rPr>
        <vertAlign val="superscript"/>
        <sz val="12"/>
        <rFont val="Times New Roman"/>
        <family val="1"/>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</si>
  <si>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</si>
  <si>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</si>
  <si>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</si>
  <si>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</si>
  <si>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rPr>
      <t xml:space="preserve">2) </t>
    </r>
  </si>
  <si>
    <t>92a</t>
  </si>
  <si>
    <t>1b</t>
  </si>
  <si>
    <t>2b</t>
  </si>
  <si>
    <t>3b</t>
  </si>
  <si>
    <t>4b</t>
  </si>
  <si>
    <t>15b</t>
  </si>
  <si>
    <t xml:space="preserve">Názov verejnej vysokej školy:  
Názov fakulty:  </t>
  </si>
  <si>
    <t xml:space="preserve">Názov verejnej vysokej školy: </t>
  </si>
  <si>
    <t xml:space="preserve">    - bežný účet na riešenie úloh vedy a
      výskumu  zo SR, resp.zahraničia </t>
  </si>
  <si>
    <t>T10_R10</t>
  </si>
  <si>
    <r>
      <t xml:space="preserve">Vo všetkých predpísaných tabuľkách výročnej správy sa dodržiavajú nasledujúce </t>
    </r>
    <r>
      <rPr>
        <b/>
        <sz val="12"/>
        <rFont val="Times New Roman"/>
        <family val="1"/>
      </rPr>
      <t>konvencie:</t>
    </r>
    <r>
      <rPr>
        <sz val="12"/>
        <rFont val="Times New Roman"/>
        <family val="1"/>
      </rPr>
      <t xml:space="preserve">
</t>
    </r>
    <r>
      <rPr>
        <b/>
        <i/>
        <sz val="12"/>
        <rFont val="Times New Roman"/>
        <family val="1"/>
      </rPr>
      <t>a)</t>
    </r>
    <r>
      <rPr>
        <sz val="12"/>
        <rFont val="Times New Roman"/>
        <family val="1"/>
      </rPr>
      <t xml:space="preserve"> Všetky riadky tabuliek, ktoré obsahujú údaje, sú číslované. Ak sa údaj v riadku vypočíta z údajov v iných riadkoch, je v riadku s vypočítaným údajom uvedený príslušný vzorec.
</t>
    </r>
    <r>
      <rPr>
        <b/>
        <i/>
        <sz val="12"/>
        <rFont val="Times New Roman"/>
        <family val="1"/>
      </rPr>
      <t>b)</t>
    </r>
    <r>
      <rPr>
        <sz val="12"/>
        <rFont val="Times New Roman"/>
        <family val="1"/>
      </rPr>
      <t xml:space="preserve"> Riadky tabuľky s hlavnými údajmi za sledovanú oblasť sú vyznačené tučným písmom. Ak v riadkoch nasledujúcich za takýmto riadkom je uvedený </t>
    </r>
    <r>
      <rPr>
        <b/>
        <u val="single"/>
        <sz val="12"/>
        <rFont val="Times New Roman"/>
        <family val="1"/>
      </rPr>
      <t xml:space="preserve">podrobnejší </t>
    </r>
    <r>
      <rPr>
        <sz val="12"/>
        <rFont val="Times New Roman"/>
        <family val="1"/>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rPr>
      <t>c)</t>
    </r>
    <r>
      <rPr>
        <sz val="12"/>
        <rFont val="Times New Roman"/>
        <family val="1"/>
      </rPr>
      <t>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t>
    </r>
    <r>
      <rPr>
        <sz val="12"/>
        <color indexed="10"/>
        <rFont val="Times New Roman"/>
        <family val="1"/>
      </rPr>
      <t xml:space="preserve"> </t>
    </r>
    <r>
      <rPr>
        <sz val="12"/>
        <rFont val="Times New Roman"/>
        <family val="1"/>
      </rPr>
      <t xml:space="preserve">riadok R51 z tabuľky č. 3 alebo riadok R60 z tabuľky č. 5)
</t>
    </r>
    <r>
      <rPr>
        <b/>
        <i/>
        <sz val="12"/>
        <rFont val="Times New Roman"/>
        <family val="1"/>
      </rPr>
      <t>d)</t>
    </r>
    <r>
      <rPr>
        <sz val="12"/>
        <rFont val="Times New Roman"/>
        <family val="1"/>
      </rPr>
      <t xml:space="preserve"> Výraz „SUM(R1:R5)“ znamená „súčet riadkov R1 až R5“.
</t>
    </r>
    <r>
      <rPr>
        <b/>
        <i/>
        <sz val="12"/>
        <rFont val="Times New Roman"/>
        <family val="1"/>
      </rPr>
      <t xml:space="preserve">e) </t>
    </r>
    <r>
      <rPr>
        <sz val="12"/>
        <rFont val="Times New Roman"/>
        <family val="1"/>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t>
    </r>
    <r>
      <rPr>
        <sz val="12"/>
        <color indexed="10"/>
        <rFont val="Times New Roman"/>
        <family val="1"/>
      </rPr>
      <t xml:space="preserve"> písmenom</t>
    </r>
    <r>
      <rPr>
        <sz val="12"/>
        <rFont val="Times New Roman"/>
        <family val="1"/>
      </rPr>
      <t xml:space="preserve">,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rPr>
      <t>f)</t>
    </r>
    <r>
      <rPr>
        <sz val="12"/>
        <rFont val="Times New Roman"/>
        <family val="1"/>
      </rPr>
      <t>  V poliach tabuliek, ktoré sa nevypĺňajú, je uvedený znak „X“</t>
    </r>
  </si>
  <si>
    <t>bez zmien</t>
  </si>
  <si>
    <t>Ostatní  interní doktorandi</t>
  </si>
  <si>
    <t>A=B+C</t>
  </si>
  <si>
    <t xml:space="preserve">  - náklady na štipendiá interných doktorandov pred dizertačnou skúškou 
(v zmysle § 54 ods. 18 písm. a) zákona spolu (SUM(R3:R4))</t>
  </si>
  <si>
    <t>Priemerný mesačný náklad na doktoranda</t>
  </si>
  <si>
    <t xml:space="preserve">  - Prvok 0AE 02 01</t>
  </si>
  <si>
    <t xml:space="preserve">  - Prvok 0AE 02 03</t>
  </si>
  <si>
    <t xml:space="preserve">  - Prvok 0AE 03 01</t>
  </si>
  <si>
    <r>
      <t xml:space="preserve">Dotácie z kapitoly MŠ SR spolu </t>
    </r>
    <r>
      <rPr>
        <sz val="12"/>
        <rFont val="Times New Roman"/>
        <family val="1"/>
      </rPr>
      <t>[R1+R6+R9+R12]</t>
    </r>
  </si>
  <si>
    <r>
      <t xml:space="preserve">Dotácie z iných kapitol spolu </t>
    </r>
    <r>
      <rPr>
        <sz val="12"/>
        <rFont val="Times New Roman"/>
        <family val="1"/>
      </rPr>
      <t>[SUM(R15a:R15...)]</t>
    </r>
  </si>
  <si>
    <r>
      <t xml:space="preserve">Podprogram 06G 06 </t>
    </r>
    <r>
      <rPr>
        <sz val="12"/>
        <rFont val="Times New Roman"/>
        <family val="1"/>
      </rPr>
      <t>[R7+R8]</t>
    </r>
  </si>
  <si>
    <r>
      <t xml:space="preserve">Podprogram 0AE 02 </t>
    </r>
    <r>
      <rPr>
        <sz val="12"/>
        <rFont val="Times New Roman"/>
        <family val="1"/>
      </rPr>
      <t>[R10:R11]</t>
    </r>
  </si>
  <si>
    <r>
      <t xml:space="preserve">Podprogram 0AE 03 </t>
    </r>
    <r>
      <rPr>
        <sz val="12"/>
        <rFont val="Times New Roman"/>
        <family val="1"/>
      </rPr>
      <t>[R12=R13]</t>
    </r>
  </si>
  <si>
    <r>
      <t xml:space="preserve">Stavy na devízových účtoch uvádzať </t>
    </r>
    <r>
      <rPr>
        <sz val="12"/>
        <color indexed="10"/>
        <rFont val="Times New Roman"/>
        <family val="1"/>
      </rPr>
      <t>v eurách.</t>
    </r>
  </si>
  <si>
    <t xml:space="preserve"> - Podprogram 06K 12            </t>
  </si>
  <si>
    <r>
      <t xml:space="preserve">zabezpečenie mobilít v súlade s medzinárodnými zmluvami </t>
    </r>
    <r>
      <rPr>
        <i/>
        <vertAlign val="superscript"/>
        <sz val="12"/>
        <rFont val="Times New Roman"/>
        <family val="1"/>
      </rPr>
      <t>1)</t>
    </r>
  </si>
  <si>
    <r>
      <t xml:space="preserve">Tabuľka č. 9 poskytuje informácie o výnosoch a nákladoch študentských domovov </t>
    </r>
    <r>
      <rPr>
        <b/>
        <sz val="12"/>
        <rFont val="Times New Roman"/>
        <family val="1"/>
      </rPr>
      <t xml:space="preserve">bez zmluvných zariadení </t>
    </r>
    <r>
      <rPr>
        <sz val="12"/>
        <rFont val="Times New Roman"/>
        <family val="1"/>
      </rPr>
      <t xml:space="preserve">(bez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r>
  </si>
  <si>
    <t>T9_R1_SC_SD</t>
  </si>
  <si>
    <t xml:space="preserve"> - Podprogram 06K 16           </t>
  </si>
  <si>
    <t xml:space="preserve">-  Podprogram 06K 0A </t>
  </si>
  <si>
    <t>8a</t>
  </si>
  <si>
    <r>
      <t xml:space="preserve">Program 06K </t>
    </r>
    <r>
      <rPr>
        <sz val="12"/>
        <rFont val="Times New Roman"/>
        <family val="1"/>
      </rPr>
      <t>[SUM(R2+R3+R4+R5)]</t>
    </r>
  </si>
  <si>
    <t>Ostatné dotácie [SUM(R8a..R8x)]</t>
  </si>
  <si>
    <t xml:space="preserve">V stĺpci C sa uvedú náklady na štipendiá doktorandov, ktoré mala vysoká škola na doktorandov na miestach pridelených ministerstvom školstva, ale ktoré nie je oprávnená pokryť z príslušnej účelovej dotácie na štipendiá. </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</si>
  <si>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</si>
  <si>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</si>
  <si>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</si>
  <si>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</si>
  <si>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</si>
  <si>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</si>
  <si>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</si>
  <si>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</si>
  <si>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</si>
  <si>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</si>
  <si>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</si>
  <si>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</si>
  <si>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</si>
  <si>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</si>
  <si>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</si>
  <si>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</si>
  <si>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</si>
  <si>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</si>
  <si>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</si>
  <si>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</si>
  <si>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</si>
  <si>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</si>
  <si>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</si>
  <si>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</si>
  <si>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</si>
  <si>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</si>
  <si>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</si>
  <si>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</si>
  <si>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</si>
  <si>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</si>
  <si>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</si>
  <si>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</si>
  <si>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</si>
  <si>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</si>
  <si>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</si>
  <si>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</si>
  <si>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</si>
  <si>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</si>
  <si>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</si>
  <si>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</si>
  <si>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</si>
  <si>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</si>
  <si>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</si>
  <si>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</si>
  <si>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</si>
  <si>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</si>
  <si>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</si>
  <si>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</si>
  <si>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</si>
  <si>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</si>
  <si>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</si>
  <si>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</si>
  <si>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</si>
  <si>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</si>
  <si>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</si>
  <si>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</si>
  <si>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</si>
  <si>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</si>
  <si>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</si>
  <si>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</si>
  <si>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</si>
  <si>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</si>
  <si>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</si>
  <si>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</si>
  <si>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</si>
  <si>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</si>
  <si>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</si>
  <si>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</si>
  <si>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</si>
  <si>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</si>
  <si>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</si>
  <si>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</si>
  <si>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</si>
  <si>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</si>
  <si>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</si>
  <si>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</si>
  <si>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</si>
  <si>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</si>
  <si>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</si>
  <si>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</si>
  <si>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</si>
  <si>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</si>
  <si>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</si>
  <si>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</si>
  <si>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</si>
  <si>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</si>
  <si>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</si>
  <si>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</si>
  <si>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</si>
  <si>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</si>
  <si>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</si>
  <si>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</si>
  <si>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</si>
  <si>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</si>
  <si>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</si>
  <si>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 xml:space="preserve">Názov verejnej vysokej školy:   Univerzita Mateja Bela v Banskej Bystrici
Názov fakulty:  </t>
  </si>
  <si>
    <t xml:space="preserve">Názov verejnej vysokej školy:   Univerzita Mateja Bela v Banskej Bystrici
Názov fakulty: </t>
  </si>
  <si>
    <t>IMS Poprad</t>
  </si>
  <si>
    <t>Flamsky projekt 2008</t>
  </si>
  <si>
    <t>Eraznus</t>
  </si>
  <si>
    <t>4c</t>
  </si>
  <si>
    <t>Tempus</t>
  </si>
  <si>
    <t>4d</t>
  </si>
  <si>
    <t>Gruntvik</t>
  </si>
  <si>
    <t>Názov verejnej vysokej školy: Univerzita Matej Bela vBanskej Bystrici
Názov fakulty:</t>
  </si>
  <si>
    <r>
      <t xml:space="preserve">Nevyčerpaná účelová dotácia (+) / nedoplatok účelovej dotácie (-) za rok 2010  </t>
    </r>
    <r>
      <rPr>
        <b/>
        <vertAlign val="superscript"/>
        <sz val="12"/>
        <color indexed="8"/>
        <rFont val="Times New Roman"/>
        <family val="1"/>
      </rPr>
      <t>2)</t>
    </r>
  </si>
  <si>
    <t xml:space="preserve">Názov verejnej vysokej školy:  Univerzita Mateja Bela v Banskej Bystrici
Názov fakulty:  </t>
  </si>
  <si>
    <t>Názov verejnej vysokej školy:  Univerzita Mateja Bela v Banskej Bystrici</t>
  </si>
  <si>
    <r>
      <t xml:space="preserve">Čerpanie kapitálovej dotácie v roku 2010
</t>
    </r>
    <r>
      <rPr>
        <b/>
        <sz val="12"/>
        <color indexed="10"/>
        <rFont val="Times New Roman"/>
        <family val="1"/>
      </rPr>
      <t>zo štátneho rozpočtu</t>
    </r>
  </si>
  <si>
    <r>
      <t xml:space="preserve">Čerpanie z iných zdrojov
</t>
    </r>
    <r>
      <rPr>
        <sz val="12"/>
        <color indexed="10"/>
        <rFont val="Times New Roman"/>
        <family val="1"/>
      </rPr>
      <t>(FM EHP, NFM)</t>
    </r>
  </si>
  <si>
    <t xml:space="preserve">Názov verejnej vysokej školy:  Univerzita Mateja Bela  v Banskej Bystrici
Názov fakulty:  </t>
  </si>
  <si>
    <r>
      <t xml:space="preserve">Dotácie </t>
    </r>
    <r>
      <rPr>
        <b/>
        <sz val="12"/>
        <color indexed="10"/>
        <rFont val="Times New Roman"/>
        <family val="1"/>
      </rPr>
      <t>z prostriedkov EÚ</t>
    </r>
    <r>
      <rPr>
        <b/>
        <sz val="12"/>
        <rFont val="Times New Roman"/>
        <family val="1"/>
      </rPr>
      <t xml:space="preserve"> spolu</t>
    </r>
    <r>
      <rPr>
        <sz val="12"/>
        <rFont val="Times New Roman"/>
        <family val="1"/>
      </rPr>
      <t xml:space="preserve"> [R14+R15]</t>
    </r>
  </si>
  <si>
    <t xml:space="preserve">Názov verejnej vysokej školy: Univerzita Mateja Bela v Banskej Bystrici 
Názov fakulty:  </t>
  </si>
  <si>
    <t>Názov Vysokej školy: Univerzita Mateja Bela v Banskej Bystrici</t>
  </si>
  <si>
    <r>
      <t>2009</t>
    </r>
    <r>
      <rPr>
        <sz val="12"/>
        <color indexed="10"/>
        <rFont val="Times New Roman"/>
        <family val="1"/>
      </rPr>
      <t xml:space="preserve"> </t>
    </r>
    <r>
      <rPr>
        <sz val="10"/>
        <rFont val="Times New Roman"/>
        <family val="1"/>
      </rPr>
      <t>(v  Eur)</t>
    </r>
  </si>
  <si>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</si>
  <si>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</si>
  <si>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</si>
  <si>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</si>
  <si>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</si>
  <si>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</si>
  <si>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</si>
  <si>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</si>
  <si>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</si>
  <si>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</si>
  <si>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</si>
  <si>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</si>
  <si>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</si>
  <si>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</si>
  <si>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</si>
  <si>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</si>
  <si>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</si>
  <si>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</si>
  <si>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</si>
  <si>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</si>
  <si>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</si>
  <si>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</si>
  <si>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</si>
  <si>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</si>
  <si>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</si>
  <si>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</si>
  <si>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</si>
  <si>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</si>
  <si>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</si>
  <si>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</si>
  <si>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</si>
  <si>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</si>
  <si>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</si>
  <si>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</si>
  <si>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</si>
  <si>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</si>
  <si>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</si>
  <si>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</si>
  <si>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</si>
  <si>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</si>
  <si>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</si>
  <si>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</si>
  <si>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</si>
  <si>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</si>
  <si>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</si>
  <si>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</si>
  <si>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</si>
  <si>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</si>
  <si>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</si>
  <si>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</si>
  <si>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</si>
  <si>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</si>
  <si>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</si>
  <si>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</si>
  <si>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</si>
  <si>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</si>
  <si>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</si>
  <si>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</si>
  <si>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</si>
  <si>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</si>
  <si>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</si>
  <si>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</si>
  <si>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</si>
  <si>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</si>
  <si>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</si>
  <si>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</si>
  <si>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</si>
  <si>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</si>
  <si>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</si>
  <si>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</si>
  <si>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</si>
  <si>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</si>
  <si>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</si>
  <si>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</si>
  <si>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</si>
  <si>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</si>
  <si>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</si>
  <si>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</si>
  <si>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</si>
  <si>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</si>
  <si>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</si>
  <si>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</si>
  <si>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</si>
  <si>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</si>
  <si>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</si>
  <si>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</si>
  <si>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</si>
  <si>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</si>
  <si>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</si>
  <si>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</si>
  <si>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</si>
  <si>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</si>
  <si>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</si>
  <si>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</si>
  <si>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</si>
  <si>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</si>
  <si>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</si>
  <si>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</si>
  <si>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</si>
  <si>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</si>
  <si>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Podielové cenné papiere a vklady v obchodných spoločnostiach v ovládanej osobe  (061)</t>
  </si>
  <si>
    <t>Podielové cenné papiere a vklady v obchodných spoločnostiach s podstatným vplyvom  (062)</t>
  </si>
  <si>
    <t>Dlhové cenné papiere držané do splatnosti  (063) - (096 AÚ)</t>
  </si>
  <si>
    <t>Pôžičky podnikom v skupine a ostatné pôžičky  (066 + 067) - (096 AÚ)</t>
  </si>
  <si>
    <t>Ostatný dlhodobý finančný majetok (069) okrem r.040</t>
  </si>
  <si>
    <t>Obstaranie dlhodobého finančného majetku  (043) - (096 AÚ)</t>
  </si>
  <si>
    <t>Poskytnuté preddavky na dlhodobý fin. majetok (053)</t>
  </si>
  <si>
    <t>Účtovné obdobie</t>
  </si>
  <si>
    <t>Zásoby   súčet r. 031 až 036</t>
  </si>
  <si>
    <t>Materiál (112 + 119) - (191)</t>
  </si>
  <si>
    <t>Nedokončená výroba a polotovary vlastnej výroby (121 + 122) - (192 + 193)</t>
  </si>
  <si>
    <t>Výrobky  (123) - (194)</t>
  </si>
  <si>
    <t>Zvieratá  (124) - (195)</t>
  </si>
  <si>
    <t>Tovar  (132 +139) - (196)</t>
  </si>
  <si>
    <t>Poskytnuté prevádzkové preddavky  (314) - (391 AÚ)</t>
  </si>
  <si>
    <t>Pohľadávky z obchodného styku (311 AÚ až 314 AÚ) - 391 AÚ) okrem r.035</t>
  </si>
  <si>
    <t>Ostatné pohľadávky (315 AÚ -391 AÚ)</t>
  </si>
  <si>
    <t>Pohľadávky voči účastníkom združení  (358 AÚ) - (391 AÚ)</t>
  </si>
  <si>
    <t>Iné pohľadávky  (335 AÚ + 375 AÚ + 378 AÚ) - (391 AÚ)</t>
  </si>
  <si>
    <t>Pohľadávky z obchodného styku  (311 AÚ až 314 AÚ) - 391 AÚ)</t>
  </si>
  <si>
    <t>Zúčtovanie so SP a zdravotnými poisťovňami (336)</t>
  </si>
  <si>
    <t>Daňové pohľadávky  (341 až 345)</t>
  </si>
  <si>
    <t>Pohľadávky z dôvodu finančných vzťahov k ŠR (346+348)</t>
  </si>
  <si>
    <t>Spojovací účet pri združení (396-391 AÚ)</t>
  </si>
  <si>
    <t>4.</t>
  </si>
  <si>
    <t>Pokladnica  (211 +213)</t>
  </si>
  <si>
    <t>Bankové účty  (221 +261)</t>
  </si>
  <si>
    <t>Bankové účty s dobou viazanosti dlhšou ako 1 rok (221AÚ)</t>
  </si>
  <si>
    <t>Krátkodobý finančný majetok (251+253+255+257)-291AÚ</t>
  </si>
  <si>
    <t>Obstaranie krátkodobého finančného majetku (259-291AÚ)</t>
  </si>
  <si>
    <t>C. ČASOVÉ ROZLÍŠENIE SPOLU                   r. 058 a r. 059</t>
  </si>
  <si>
    <t>Náklady budúcich období  (381)</t>
  </si>
  <si>
    <t>Príjmy budúcich období  (385)</t>
  </si>
  <si>
    <t>Strana pasív</t>
  </si>
  <si>
    <t>Oceňovacie rozdiely z precenenia majetku a záväzkov    (414)</t>
  </si>
  <si>
    <t>Oceňovacie rozdiely z precenenia kapitálových účastín   (415)</t>
  </si>
  <si>
    <t>Nevysporiadaný výsledok hospodárenia minulých rokov (+,- 428)</t>
  </si>
  <si>
    <t>Výsledok hospodárenia za účtovné obdobie r. 060-(r.062+068+072+074+101)</t>
  </si>
  <si>
    <t>993</t>
  </si>
  <si>
    <t>Rezervy r.076 až 078</t>
  </si>
  <si>
    <t>Krátkodobé záväzky  r.088 až 096</t>
  </si>
  <si>
    <t>Záväzky z obchodného styku   (321 až 326) okrem 323</t>
  </si>
  <si>
    <t>Bežné bankové úvery      (231 + 232 + 461 AÚ)</t>
  </si>
  <si>
    <r>
      <t xml:space="preserve">Ostatné záväzky  </t>
    </r>
    <r>
      <rPr>
        <sz val="9"/>
        <rFont val="Times New Roman"/>
        <family val="1"/>
      </rPr>
      <t>(379 + 373 AÚ +474 AÚ + 479 AÚ)</t>
    </r>
  </si>
  <si>
    <r>
      <t xml:space="preserve">Ostatné dlhodobé záväzky </t>
    </r>
    <r>
      <rPr>
        <sz val="9"/>
        <rFont val="Times New Roman"/>
        <family val="1"/>
      </rPr>
      <t xml:space="preserve"> (373 AÚ+ 479 AÚ)</t>
    </r>
  </si>
  <si>
    <t>Tabuľka_22</t>
  </si>
  <si>
    <t>Tabuľka_­23</t>
  </si>
  <si>
    <t>Tabuľka_25</t>
  </si>
  <si>
    <t>T22_V1</t>
  </si>
  <si>
    <t>T23_V1</t>
  </si>
  <si>
    <t>T24_V1</t>
  </si>
  <si>
    <t>T25_V1</t>
  </si>
  <si>
    <t>Tabuľka 22</t>
  </si>
  <si>
    <t>Tabuľka 23</t>
  </si>
  <si>
    <t>Tabuľka 25</t>
  </si>
  <si>
    <t>Peňažné fondy tvorené podľa osobitného predpisu     (412)</t>
  </si>
  <si>
    <t>Fondy tvorené zo zisku    r.069 až 071</t>
  </si>
  <si>
    <t>Rezervný fond                          (421)</t>
  </si>
  <si>
    <t>Ostatné fondy                          (427)</t>
  </si>
  <si>
    <t>Fondy tvorené zo zisku            (423)</t>
  </si>
  <si>
    <t>Rezervy zákonné                      (451AÚ)</t>
  </si>
  <si>
    <t>Ostatné rezervy                        (459AÚ)</t>
  </si>
  <si>
    <t>Krátkodobé  rezervy                (323+451AÚ+459AÚ)</t>
  </si>
  <si>
    <t>Dlhodobé  záväzky                 r.080 až 086</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</si>
  <si>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</si>
  <si>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</si>
  <si>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</si>
  <si>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</si>
  <si>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</si>
  <si>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</si>
  <si>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</si>
  <si>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</si>
  <si>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</si>
  <si>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</si>
  <si>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</si>
  <si>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</si>
  <si>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Bankové výpomoci a pôžičky    r.098 až 100</t>
  </si>
  <si>
    <t>Dlhodobé bankové úvery      (461 AÚ)</t>
  </si>
  <si>
    <t>Prijaté krátkodobé finančné výpomoci (241 + 249)</t>
  </si>
  <si>
    <t>C. ČASOVÉ ROZLÍŠENIE SPOLU  r. 102 + 103</t>
  </si>
  <si>
    <t>Výdavky budúcich období       (383)</t>
  </si>
  <si>
    <t>Výnosy budúcich období       (384)</t>
  </si>
  <si>
    <t>Záväzky z upísaných nesplatených cenných papierov a vkladov (367)</t>
  </si>
  <si>
    <t>VLASTNÉ ZDROJE A CUDZIE ZDROJE SPOLU r.061+074+101</t>
  </si>
  <si>
    <t>B. Cudzie zdroje   r.075+079+087+097</t>
  </si>
  <si>
    <t>Dlhodobý hmotný majetok    r.010 až 020</t>
  </si>
  <si>
    <t>Obstaranie dlhodobého nehmotného majetku (041)-(093)</t>
  </si>
  <si>
    <t>A. VLASTNÉ ZDROJE KRYTIA MAJETKU SPOLU    r.062+068+072+073</t>
  </si>
  <si>
    <t>Tabuľka č. 6 poskytuje informácie o počte a štruktúre zamestnancov a objeme nákladov na mzdy verejnej vysokej školy (bez odvodov).</t>
  </si>
  <si>
    <r>
      <t xml:space="preserve">Tabuľka č. 22 poskytuje informácie o výkaze ziskov a strát sumár za VVŠ </t>
    </r>
    <r>
      <rPr>
        <b/>
        <sz val="12"/>
        <rFont val="Times New Roman"/>
        <family val="1"/>
      </rPr>
      <t xml:space="preserve">za oblasť sociálnej podpory študentov </t>
    </r>
    <r>
      <rPr>
        <sz val="12"/>
        <rFont val="Times New Roman"/>
        <family val="1"/>
      </rPr>
      <t xml:space="preserve"> časť </t>
    </r>
    <r>
      <rPr>
        <b/>
        <sz val="12"/>
        <rFont val="Times New Roman"/>
        <family val="1"/>
      </rPr>
      <t xml:space="preserve">"Výnosy". </t>
    </r>
    <r>
      <rPr>
        <sz val="12"/>
        <rFont val="Times New Roman"/>
        <family val="1"/>
      </rPr>
      <t>Údaje  je potrebné uvádzať s presnosťou na dve desatinné miesta v eurách.</t>
    </r>
  </si>
  <si>
    <t xml:space="preserve">Názov verejnej vysokej školy: Univerzita Mateja Bela v Banskej Bystrici  
Názov fakulty:   </t>
  </si>
  <si>
    <t xml:space="preserve">Názov verejnej vysokej školy: Univerzita Mateja Bela v Banskej Bystrici
Názov fakulty:  </t>
  </si>
  <si>
    <t>Názov verejnej vysokej školy: Univerzita Mateja Bela v Banskej Bystrici</t>
  </si>
  <si>
    <t xml:space="preserve">Názov verejnej vysokej školy: Univerzita Mateja Bela v Banskej Bystrici </t>
  </si>
  <si>
    <t xml:space="preserve">Názov verejnej vysokej školy: Univerzita Mateja Bela v Banskej Bystrici
Názov fakulty: </t>
  </si>
  <si>
    <t xml:space="preserve">Názov verejnej vysokej školy: Univerzita Mateja Bela v Banskej Bystrici  
Názov fakulty:  </t>
  </si>
  <si>
    <t xml:space="preserve">Názov verejnej vysokej školy: Univerzita Mateja Bela v Banskej Bystrici   
Názov fakulty:  </t>
  </si>
  <si>
    <r>
      <t xml:space="preserve">Tabuľka č. 23 poskytuje informácie o výkaze ziskov a strát sumár za VVŠ </t>
    </r>
    <r>
      <rPr>
        <b/>
        <sz val="12"/>
        <rFont val="Times New Roman"/>
        <family val="1"/>
      </rPr>
      <t>za oblasť sociálnej podpory študentov</t>
    </r>
    <r>
      <rPr>
        <sz val="12"/>
        <rFont val="Times New Roman"/>
        <family val="1"/>
      </rPr>
      <t xml:space="preserve">  časť</t>
    </r>
    <r>
      <rPr>
        <b/>
        <sz val="12"/>
        <rFont val="Times New Roman"/>
        <family val="1"/>
      </rPr>
      <t xml:space="preserve"> "Náklady" . </t>
    </r>
    <r>
      <rPr>
        <sz val="12"/>
        <rFont val="Times New Roman"/>
        <family val="1"/>
      </rPr>
      <t>Údaje  je potrebné uvádzať s presnosťou na dve desatinné miesta v eurách.</t>
    </r>
  </si>
  <si>
    <t>A. NEOBEŽNÝ MAJETOK SPOLU r. 002 + 009 + 021</t>
  </si>
  <si>
    <t>Kontrolné číslo    r. 001 až 028</t>
  </si>
  <si>
    <t>B. OBEŽNÝ MAJETOK SPOLU r.030+037+042+051</t>
  </si>
  <si>
    <t xml:space="preserve"> MAJETOK SPOLU  r.001 + 029 +057</t>
  </si>
  <si>
    <t xml:space="preserve"> Kontrolné číslo   r. 029 až 060</t>
  </si>
  <si>
    <t>Finančné účty  r.052 až 056</t>
  </si>
  <si>
    <t>Dlhodobé pohľadávky    r.038 až 041</t>
  </si>
  <si>
    <t>Krátkodobé pohľadávky   r.043 až 050</t>
  </si>
  <si>
    <t>Dlhodobý nehmotný majetok   r.003 až 008</t>
  </si>
  <si>
    <t>Dlhodobý finančný majetok  r.022 až 028</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</si>
  <si>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</si>
  <si>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</si>
  <si>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</si>
  <si>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</si>
  <si>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</si>
  <si>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</si>
  <si>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</si>
  <si>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</si>
  <si>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</si>
  <si>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</si>
  <si>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</si>
  <si>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</si>
  <si>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</si>
  <si>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</si>
  <si>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</si>
  <si>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</si>
  <si>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</si>
  <si>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</si>
  <si>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</si>
  <si>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</si>
  <si>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</si>
  <si>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</si>
  <si>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</si>
  <si>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</si>
  <si>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</si>
  <si>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</si>
  <si>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</si>
  <si>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</si>
  <si>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</si>
  <si>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</si>
  <si>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</si>
  <si>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</si>
  <si>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</si>
  <si>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</si>
  <si>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</si>
  <si>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</si>
  <si>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</si>
  <si>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</si>
  <si>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</si>
  <si>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</si>
  <si>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</si>
  <si>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</si>
  <si>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</si>
  <si>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</si>
  <si>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</si>
  <si>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</si>
  <si>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</si>
  <si>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</si>
  <si>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</si>
  <si>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</si>
  <si>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</si>
  <si>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Zost. cena predaného DM</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</si>
  <si>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</si>
  <si>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</si>
  <si>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</si>
  <si>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</si>
  <si>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</si>
  <si>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</si>
  <si>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</si>
  <si>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</si>
  <si>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</si>
  <si>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</si>
  <si>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</si>
  <si>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</si>
  <si>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</si>
  <si>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Tvorba a zúčt. zk. oprav. pol.</t>
  </si>
  <si>
    <t>33</t>
  </si>
  <si>
    <t>Poskytnuté príspevky org. zlož.</t>
  </si>
  <si>
    <t>34</t>
  </si>
  <si>
    <t>Poskyt. príspevky iným účt. jednot.</t>
  </si>
  <si>
    <t>35</t>
  </si>
  <si>
    <t>Poskytnuté príspevky fyz. osobám</t>
  </si>
  <si>
    <t>36</t>
  </si>
  <si>
    <t>Poskyt. príspevky z verejnej zbierky</t>
  </si>
  <si>
    <t>37</t>
  </si>
  <si>
    <t>Účtovná trieda 5 spolu r.01 až r.37</t>
  </si>
  <si>
    <t>38</t>
  </si>
  <si>
    <t>Kontrolné číslo r. 01 až r. 38</t>
  </si>
  <si>
    <t>995</t>
  </si>
  <si>
    <t>Tržby za vlastné výrobky</t>
  </si>
  <si>
    <t>39</t>
  </si>
  <si>
    <t>Tržby z predaja služieb</t>
  </si>
  <si>
    <t>40</t>
  </si>
  <si>
    <t>Tržby za predaný tovar</t>
  </si>
  <si>
    <t>41</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</si>
  <si>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</si>
  <si>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</si>
  <si>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</si>
  <si>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</si>
  <si>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</si>
  <si>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</si>
  <si>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</si>
  <si>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</si>
  <si>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</si>
  <si>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</si>
  <si>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</si>
  <si>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</si>
  <si>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</si>
  <si>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</si>
  <si>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</si>
  <si>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</si>
  <si>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</si>
  <si>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</si>
  <si>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</si>
  <si>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</si>
  <si>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</si>
  <si>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</si>
  <si>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</si>
  <si>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</si>
  <si>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</si>
  <si>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</si>
  <si>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</si>
  <si>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</si>
  <si>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</si>
  <si>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</si>
  <si>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</si>
  <si>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</si>
  <si>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</si>
  <si>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</si>
  <si>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</si>
  <si>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</si>
  <si>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</si>
  <si>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</si>
  <si>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</si>
  <si>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</si>
  <si>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</si>
  <si>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</si>
  <si>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</si>
  <si>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</si>
  <si>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</si>
  <si>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</si>
  <si>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</si>
  <si>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</si>
  <si>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</si>
  <si>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</si>
  <si>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</si>
  <si>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</si>
  <si>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</si>
  <si>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</si>
  <si>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</si>
  <si>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</si>
  <si>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</si>
  <si>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</si>
  <si>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</si>
  <si>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</si>
  <si>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</si>
  <si>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</si>
  <si>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</si>
  <si>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</si>
  <si>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</si>
  <si>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</si>
  <si>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</si>
  <si>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</si>
  <si>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</si>
  <si>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</si>
  <si>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Kontrolné číslo r. 39 až r. 78</t>
  </si>
  <si>
    <t>996</t>
  </si>
  <si>
    <t xml:space="preserve">zúčtovanie bežných dotácií </t>
  </si>
  <si>
    <t xml:space="preserve">zúčtovanie kapitálových dotácií </t>
  </si>
  <si>
    <t>výdavky na obstaranie a technické zhodnotenie majetku</t>
  </si>
  <si>
    <t>štipendiá z vlastných zdrojov</t>
  </si>
  <si>
    <t xml:space="preserve">motivačné štipendiá  </t>
  </si>
  <si>
    <t>štruktúra účtu 384 - výnosy budúcich období</t>
  </si>
  <si>
    <t>súvaha - Strana pasív</t>
  </si>
  <si>
    <t xml:space="preserve">zamestnanci a mzdy </t>
  </si>
  <si>
    <t xml:space="preserve">výnosy zo školného </t>
  </si>
  <si>
    <t xml:space="preserve">príjmy majúce charakter dotácie </t>
  </si>
  <si>
    <r>
      <t>Spolu</t>
    </r>
    <r>
      <rPr>
        <sz val="12"/>
        <rFont val="Times New Roman"/>
        <family val="1"/>
      </rPr>
      <t xml:space="preserve"> [R1+R6+R7+R8]</t>
    </r>
  </si>
  <si>
    <t xml:space="preserve">  Tabuľka 14</t>
  </si>
  <si>
    <t xml:space="preserve">  Tabuľka 15</t>
  </si>
  <si>
    <t>V týchto riadkoch uvedie verejná vysoká škola všetky osobitne financované súčasti (špecifiká), každú na zvláštny riadok.</t>
  </si>
  <si>
    <t>výnosy</t>
  </si>
  <si>
    <t>analýza nákladov</t>
  </si>
  <si>
    <t>doktorandi</t>
  </si>
  <si>
    <t>Kontrolné číslo r.061 až 104</t>
  </si>
  <si>
    <t>Imanie a peňažné fondy r.063 až 067</t>
  </si>
  <si>
    <t>Základné imanie    (411)</t>
  </si>
  <si>
    <t>Fond reprodukcie   (413)</t>
  </si>
  <si>
    <t>Tabuľka_7</t>
  </si>
  <si>
    <t xml:space="preserve">  - náklady na štipendiá interných doktorandov po dizertačnej skúške 
(v zmysle § 54 ods. 18 písm. b) zákona spolu (SUM(R6:R7))</t>
  </si>
  <si>
    <t>Tabuľka 24a</t>
  </si>
  <si>
    <t>Tabuľka 24b</t>
  </si>
  <si>
    <t>- ostatné energie</t>
  </si>
  <si>
    <t xml:space="preserve"> Tabuľka 24a,b</t>
  </si>
  <si>
    <t>náklady na štipendiá sa členia na náklady podľa tarifných tried a na náklady prevyšujúce tarifné triedy</t>
  </si>
  <si>
    <t>Súvzťažnosti</t>
  </si>
  <si>
    <t>Uveďte lôžkovú kapacitu ŠD, nie počet ubytovaných študentov v danom roku.</t>
  </si>
  <si>
    <t>Samostatné hnuteľné veci a súbory hnuteľných vecí  (022) - (082 + 092 AÚ)</t>
  </si>
  <si>
    <t>toto je aj v T18, sem do T2 nepatria tieto prostriedky</t>
  </si>
  <si>
    <r>
      <t xml:space="preserve">2) všetky údaje o výnosoch a nákladoch  sa uvádzajú </t>
    </r>
    <r>
      <rPr>
        <sz val="11"/>
        <rFont val="Times New Roman"/>
        <family val="1"/>
      </rPr>
      <t>v Eur</t>
    </r>
  </si>
  <si>
    <r>
      <t xml:space="preserve"> - odpisy ostatného DN a HM (účet 551 002, </t>
    </r>
    <r>
      <rPr>
        <sz val="12"/>
        <color indexed="10"/>
        <rFont val="Times New Roman"/>
        <family val="1"/>
      </rPr>
      <t>551 004</t>
    </r>
    <r>
      <rPr>
        <sz val="12"/>
        <rFont val="Times New Roman"/>
        <family val="1"/>
      </rPr>
      <t>)</t>
    </r>
  </si>
  <si>
    <t xml:space="preserve">Tabuľka č. 3: Výnosy verejnej vysokej školy v rokoch 2009 a 2010  </t>
  </si>
  <si>
    <t>Tabuľka č. 4: Výnosy verejnej vysokej školy zo školného a z poplatkov spojených so štúdiom 
v rokoch 2009 a 2010</t>
  </si>
  <si>
    <t>Tabuľka č. 5: Náklady verejnej vysokej školy v rokoch 2009 a 2010</t>
  </si>
  <si>
    <r>
      <t xml:space="preserve">Tabuľka č. 6: Zamestnanci a náklady na mzdy verejnej vysokej školy v roku 2010 </t>
    </r>
    <r>
      <rPr>
        <sz val="14"/>
        <rFont val="Times New Roman"/>
        <family val="1"/>
      </rPr>
      <t>( v Eur )</t>
    </r>
  </si>
  <si>
    <t>Priemerný evidenčný prepočítaný počet zamestnancov za rok 2010</t>
  </si>
  <si>
    <r>
      <t xml:space="preserve">Tabuľka č. 7: Náklady verejnej vysokej školy na štipendiá interných doktorandov v roku 2010 </t>
    </r>
    <r>
      <rPr>
        <b/>
        <sz val="12"/>
        <rFont val="Times New Roman"/>
        <family val="1"/>
      </rPr>
      <t>( v Eur )</t>
    </r>
  </si>
  <si>
    <t>Interní doktorandi na miestach pridelených MŠVVaŠ SR</t>
  </si>
  <si>
    <t>Účelová dotácia na štipendiá doktorandov poskytnutá v rámci dotačnej zmluvy v priebehu roka 2010</t>
  </si>
  <si>
    <t>Počet osobomesiacov za rok 2010</t>
  </si>
  <si>
    <t>Nevyčerpaná účelová dotácia (+) / nedoplatok účelovej dotácie (-) za rok 2009</t>
  </si>
  <si>
    <t>Tabuľka č. 8: Údaje o systéme sociálnej podpory - časť  sociálne štipendiá  (§ 96 zákona) 
za roky 2009 a 2010 ( v Eur )</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</si>
  <si>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2009 a 2010 ( v Eur )</t>
    </r>
  </si>
  <si>
    <t>Tabuľka č. 11: Zdroje verejnej vysokej školy na obstaranie a technické zhodnotenie dlhodobého  majetku v rokoch 2009 a 2010 ( v Eur )</t>
  </si>
  <si>
    <r>
      <t xml:space="preserve">2009 </t>
    </r>
    <r>
      <rPr>
        <b/>
        <sz val="10"/>
        <rFont val="Times New Roman"/>
        <family val="1"/>
      </rPr>
      <t>(v Eur)</t>
    </r>
  </si>
  <si>
    <r>
      <t xml:space="preserve">2010 </t>
    </r>
    <r>
      <rPr>
        <b/>
        <sz val="10"/>
        <rFont val="Times New Roman"/>
        <family val="1"/>
      </rPr>
      <t>(v Eur)</t>
    </r>
  </si>
  <si>
    <r>
      <t xml:space="preserve">Tabuľka č. 12: Výdavky verejnej vysokej školy na obstaranie a technické zhodnotenie dlhodobého majetku v roku 2010 </t>
    </r>
    <r>
      <rPr>
        <sz val="14"/>
        <rFont val="Times New Roman"/>
        <family val="1"/>
      </rPr>
      <t>( v Eur )</t>
    </r>
  </si>
  <si>
    <t xml:space="preserve">Čerpanie bežnej dotácie v roku 2010 prostredníctvom fondu reprodukcie </t>
  </si>
  <si>
    <t>Tabuľka č. 13: Stav a vývoj finančných fondov verejnej vysokej školy v rokoch 2009 a 2010</t>
  </si>
  <si>
    <r>
      <t xml:space="preserve">2009 </t>
    </r>
    <r>
      <rPr>
        <sz val="10"/>
        <rFont val="Times New Roman"/>
        <family val="1"/>
      </rPr>
      <t>(v Eur)</t>
    </r>
  </si>
  <si>
    <r>
      <t xml:space="preserve">2010 </t>
    </r>
    <r>
      <rPr>
        <sz val="10"/>
        <rFont val="Times New Roman"/>
        <family val="1"/>
      </rPr>
      <t>(v Eur)</t>
    </r>
  </si>
  <si>
    <r>
      <t xml:space="preserve">2010  </t>
    </r>
    <r>
      <rPr>
        <sz val="10"/>
        <rFont val="Times New Roman"/>
        <family val="1"/>
      </rPr>
      <t>(v Eur)</t>
    </r>
  </si>
  <si>
    <r>
      <t xml:space="preserve">2010 </t>
    </r>
    <r>
      <rPr>
        <sz val="10"/>
        <rFont val="Times New Roman"/>
        <family val="1"/>
      </rPr>
      <t>(v Eur</t>
    </r>
    <r>
      <rPr>
        <b/>
        <sz val="10"/>
        <rFont val="Times New Roman"/>
        <family val="1"/>
      </rPr>
      <t>)</t>
    </r>
  </si>
  <si>
    <r>
      <t>2009</t>
    </r>
    <r>
      <rPr>
        <sz val="12"/>
        <color indexed="10"/>
        <rFont val="Times New Roman"/>
        <family val="1"/>
      </rPr>
      <t xml:space="preserve"> </t>
    </r>
    <r>
      <rPr>
        <sz val="10"/>
        <rFont val="Times New Roman"/>
        <family val="1"/>
      </rPr>
      <t>(v Eur)</t>
    </r>
  </si>
  <si>
    <t>Tabuľka č. 14: Zúčtovanie bežných dotácií poskytnutých verejnej vysokej škole z kapitoly MŠVVaŠ SR v roku 2010
(okrem dotácií poskytnutých zo štrukturálnych fondov EÚ)</t>
  </si>
  <si>
    <t>Členenie zostatku dotácie k 31.12.2010</t>
  </si>
  <si>
    <r>
      <t xml:space="preserve">Zostatok bežnej dotácie k 31.12.2009 
</t>
    </r>
    <r>
      <rPr>
        <sz val="10"/>
        <rFont val="Times New Roman"/>
        <family val="1"/>
      </rPr>
      <t>(v Eur)</t>
    </r>
  </si>
  <si>
    <r>
      <t xml:space="preserve">Vrátenie preplatku z predchádzajúceho obdobia v roku 2010 
</t>
    </r>
    <r>
      <rPr>
        <sz val="10"/>
        <rFont val="Times New Roman"/>
        <family val="1"/>
      </rPr>
      <t>(v Eur)</t>
    </r>
  </si>
  <si>
    <r>
      <t xml:space="preserve">Vratky kapitálovej dotácie
</t>
    </r>
    <r>
      <rPr>
        <b/>
        <sz val="10"/>
        <rFont val="Times New Roman"/>
        <family val="1"/>
      </rPr>
      <t>(v Eur)</t>
    </r>
    <r>
      <rPr>
        <b/>
        <sz val="12"/>
        <rFont val="Times New Roman"/>
        <family val="1"/>
      </rPr>
      <t xml:space="preserve">
(+)</t>
    </r>
  </si>
  <si>
    <r>
      <t xml:space="preserve">Príjmy z bežnej  dotácie v roku 2010
</t>
    </r>
    <r>
      <rPr>
        <sz val="10"/>
        <rFont val="Times New Roman"/>
        <family val="1"/>
      </rPr>
      <t>(v Eur)</t>
    </r>
  </si>
  <si>
    <r>
      <t xml:space="preserve">Výdavky  z bežnej dotácie </t>
    </r>
    <r>
      <rPr>
        <b/>
        <sz val="12"/>
        <rFont val="Times New Roman"/>
        <family val="1"/>
      </rPr>
      <t xml:space="preserve">v roku 2010
</t>
    </r>
    <r>
      <rPr>
        <sz val="10"/>
        <rFont val="Times New Roman"/>
        <family val="1"/>
      </rPr>
      <t>(v Eur)</t>
    </r>
  </si>
  <si>
    <r>
      <t xml:space="preserve">Zostatok bežnej dotácie k 31.12.2010
</t>
    </r>
    <r>
      <rPr>
        <sz val="10"/>
        <rFont val="Times New Roman"/>
        <family val="1"/>
      </rPr>
      <t>(v Eur)</t>
    </r>
  </si>
  <si>
    <r>
      <t xml:space="preserve">Časť zostatku na existujúce záväzky (bez odpisov)
</t>
    </r>
    <r>
      <rPr>
        <sz val="10"/>
        <rFont val="Times New Roman"/>
        <family val="1"/>
      </rPr>
      <t>(v Eur)</t>
    </r>
  </si>
  <si>
    <r>
      <t xml:space="preserve">Časť zostatku na krytie odpisov
</t>
    </r>
    <r>
      <rPr>
        <sz val="10"/>
        <rFont val="Times New Roman"/>
        <family val="1"/>
      </rPr>
      <t>(v Eur)</t>
    </r>
  </si>
  <si>
    <r>
      <t xml:space="preserve">Nedočerpaná bežná dotácia na pokračujúce úlohy
</t>
    </r>
    <r>
      <rPr>
        <sz val="10"/>
        <rFont val="Times New Roman"/>
        <family val="1"/>
      </rPr>
      <t>(v Eur)</t>
    </r>
  </si>
  <si>
    <r>
      <t xml:space="preserve">Časť zostatku na nerealizované nepokračujúce úlohy
</t>
    </r>
    <r>
      <rPr>
        <sz val="10"/>
        <rFont val="Times New Roman"/>
        <family val="1"/>
      </rPr>
      <t>(v Eur)</t>
    </r>
  </si>
  <si>
    <r>
      <t xml:space="preserve">Časť zostatku ušetrená efektívnym využitím neúčelovej dotácie 
</t>
    </r>
    <r>
      <rPr>
        <sz val="10"/>
        <rFont val="Times New Roman"/>
        <family val="1"/>
      </rPr>
      <t>(v Eur)</t>
    </r>
  </si>
  <si>
    <r>
      <t xml:space="preserve">Nárok na dofinancovanie dotácie
</t>
    </r>
    <r>
      <rPr>
        <sz val="10"/>
        <rFont val="Times New Roman"/>
        <family val="1"/>
      </rPr>
      <t>(v Eur)</t>
    </r>
  </si>
  <si>
    <t>Tabuľka č. 15: Zúčtovanie kapitálových dotácií poskytnutých verejnej vysokej škole z kapitoly MŠVVaŠ SR v roku 2010
(okrem dotácii poskytnutých zo štrukturálnych fondov EÚ)</t>
  </si>
  <si>
    <r>
      <t xml:space="preserve">Zostatok kapitálovej dotácie k 31.12.2009
</t>
    </r>
    <r>
      <rPr>
        <sz val="10"/>
        <rFont val="Times New Roman"/>
        <family val="1"/>
      </rPr>
      <t>(v Eur)</t>
    </r>
  </si>
  <si>
    <r>
      <t xml:space="preserve">Vratky kapitálovej dotácie do príjmov ŠR
</t>
    </r>
    <r>
      <rPr>
        <sz val="10"/>
        <rFont val="Times New Roman"/>
        <family val="1"/>
      </rPr>
      <t>(v Eur)</t>
    </r>
    <r>
      <rPr>
        <b/>
        <sz val="12"/>
        <rFont val="Times New Roman"/>
        <family val="1"/>
      </rPr>
      <t xml:space="preserve">
(-)</t>
    </r>
  </si>
  <si>
    <r>
      <t xml:space="preserve">Príjmy z kapitálovej  dotácie v roku 2010
</t>
    </r>
    <r>
      <rPr>
        <sz val="10"/>
        <rFont val="Times New Roman"/>
        <family val="1"/>
      </rPr>
      <t>(v Eur)</t>
    </r>
  </si>
  <si>
    <r>
      <t xml:space="preserve">Výdavky  z kapitálovej dotácie </t>
    </r>
    <r>
      <rPr>
        <b/>
        <sz val="12"/>
        <rFont val="Times New Roman"/>
        <family val="1"/>
      </rPr>
      <t xml:space="preserve">v roku 2010
</t>
    </r>
    <r>
      <rPr>
        <sz val="10"/>
        <rFont val="Times New Roman"/>
        <family val="1"/>
      </rPr>
      <t>(v Eur)</t>
    </r>
  </si>
  <si>
    <r>
      <t xml:space="preserve">Zostatok kapitálovej dotácie k 31.12.2010
</t>
    </r>
    <r>
      <rPr>
        <sz val="10"/>
        <rFont val="Times New Roman"/>
        <family val="1"/>
      </rPr>
      <t>(v Eur)</t>
    </r>
  </si>
  <si>
    <r>
      <t xml:space="preserve">Nedočerpaná kapitálová dotácia na pokračujúce úlohy
</t>
    </r>
    <r>
      <rPr>
        <sz val="10"/>
        <rFont val="Times New Roman"/>
        <family val="1"/>
      </rPr>
      <t>(v Eur)</t>
    </r>
  </si>
  <si>
    <r>
      <t xml:space="preserve">Tabuľka č. 16: Štruktúra a stav finančných prostriedkov na bankových účtoch verejnej vysokej školy
   k 31. decembru 2010  </t>
    </r>
    <r>
      <rPr>
        <sz val="14"/>
        <rFont val="Times New Roman"/>
        <family val="1"/>
      </rPr>
      <t>(v Eur )</t>
    </r>
  </si>
  <si>
    <t>Stav účtu k 31.12.2010</t>
  </si>
  <si>
    <t xml:space="preserve">Tabuľka č. 20: Motivačné štipendiá  v rokoch 2009 a 2010 
(v zmysle § 96  zákona ) </t>
  </si>
  <si>
    <r>
      <t xml:space="preserve">Príjem z dotácie na motivačné štipendiá z kapitoly MŠVVaŠ SR v kalendárnom roku </t>
    </r>
    <r>
      <rPr>
        <b/>
        <vertAlign val="superscript"/>
        <sz val="12"/>
        <rFont val="Times New Roman"/>
        <family val="1"/>
      </rPr>
      <t>1)</t>
    </r>
    <r>
      <rPr>
        <sz val="12"/>
        <rFont val="Times New Roman"/>
        <family val="1"/>
      </rPr>
      <t xml:space="preserve"> </t>
    </r>
  </si>
  <si>
    <r>
      <t xml:space="preserve">Tabuľka č. 21: Štruktúra účtu </t>
    </r>
    <r>
      <rPr>
        <b/>
        <i/>
        <sz val="14"/>
        <rFont val="Times New Roman"/>
        <family val="1"/>
      </rPr>
      <t xml:space="preserve">384 - výnosy budúcich období </t>
    </r>
    <r>
      <rPr>
        <b/>
        <sz val="14"/>
        <rFont val="Times New Roman"/>
        <family val="1"/>
      </rPr>
      <t>v rokoch 2009 a 2010</t>
    </r>
  </si>
  <si>
    <r>
      <t>Stav k 31. 12. 2009</t>
    </r>
    <r>
      <rPr>
        <sz val="14"/>
        <color indexed="10"/>
        <rFont val="Times New Roman"/>
        <family val="1"/>
      </rPr>
      <t xml:space="preserve"> </t>
    </r>
    <r>
      <rPr>
        <sz val="12"/>
        <rFont val="Times New Roman"/>
        <family val="1"/>
      </rPr>
      <t>(v Eur)</t>
    </r>
  </si>
  <si>
    <r>
      <t xml:space="preserve">Stav k 31. 12. 2010  </t>
    </r>
    <r>
      <rPr>
        <sz val="12"/>
        <rFont val="Times New Roman"/>
        <family val="1"/>
      </rPr>
      <t>(v Eur)</t>
    </r>
  </si>
  <si>
    <t>Tabuľka č. 22: Výnosy verejnej vysokej školy v roku 2010 v oblasti sociálnej podpory študentov (v Eur)</t>
  </si>
  <si>
    <r>
      <t>Výnosy
v hlavnej činnosti
2009</t>
    </r>
    <r>
      <rPr>
        <b/>
        <sz val="12"/>
        <color indexed="10"/>
        <rFont val="Times New Roman"/>
        <family val="1"/>
      </rPr>
      <t xml:space="preserve"> </t>
    </r>
    <r>
      <rPr>
        <sz val="10"/>
        <rFont val="Times New Roman"/>
        <family val="1"/>
      </rPr>
      <t>(v Eur)</t>
    </r>
  </si>
  <si>
    <r>
      <t>Výnosy
hlavnej činnosti
2010</t>
    </r>
    <r>
      <rPr>
        <sz val="12"/>
        <color indexed="10"/>
        <rFont val="Times New Roman"/>
        <family val="1"/>
      </rPr>
      <t xml:space="preserve"> </t>
    </r>
    <r>
      <rPr>
        <sz val="10"/>
        <rFont val="Times New Roman"/>
        <family val="1"/>
      </rPr>
      <t>(v Eur)</t>
    </r>
  </si>
  <si>
    <r>
      <t>Rozdiel 2010-2009</t>
    </r>
    <r>
      <rPr>
        <sz val="12"/>
        <color indexed="10"/>
        <rFont val="Times New Roman"/>
        <family val="1"/>
      </rPr>
      <t xml:space="preserve"> </t>
    </r>
    <r>
      <rPr>
        <sz val="10"/>
        <rFont val="Times New Roman"/>
        <family val="1"/>
      </rPr>
      <t>(v Eur)</t>
    </r>
  </si>
  <si>
    <r>
      <t xml:space="preserve">Tabuľka č .23:  Náklady verejnej vysokej školy  v roku 2010 v oblasti sociálnej podpory študentov </t>
    </r>
    <r>
      <rPr>
        <sz val="14"/>
        <rFont val="Times New Roman"/>
        <family val="1"/>
      </rPr>
      <t>(v Eur)</t>
    </r>
  </si>
  <si>
    <r>
      <t>Náklady
hlavnej činnosti
2010</t>
    </r>
    <r>
      <rPr>
        <b/>
        <sz val="12"/>
        <color indexed="10"/>
        <rFont val="Times New Roman"/>
        <family val="1"/>
      </rPr>
      <t xml:space="preserve"> </t>
    </r>
    <r>
      <rPr>
        <sz val="10"/>
        <rFont val="Times New Roman"/>
        <family val="1"/>
      </rPr>
      <t>(v Eur)</t>
    </r>
  </si>
  <si>
    <r>
      <t>Náklady
hlavnej činnosti
2009</t>
    </r>
    <r>
      <rPr>
        <b/>
        <sz val="12"/>
        <color indexed="10"/>
        <rFont val="Times New Roman"/>
        <family val="1"/>
      </rPr>
      <t xml:space="preserve"> </t>
    </r>
    <r>
      <rPr>
        <sz val="10"/>
        <rFont val="Times New Roman"/>
        <family val="1"/>
      </rPr>
      <t>(v Eur)</t>
    </r>
  </si>
  <si>
    <r>
      <t xml:space="preserve">Tabuľka č. 24a: Súvaha za rok 2010 - Strana aktív 1. časť </t>
    </r>
    <r>
      <rPr>
        <sz val="14"/>
        <rFont val="Times New Roman"/>
        <family val="1"/>
      </rPr>
      <t>(v Eur)</t>
    </r>
  </si>
  <si>
    <r>
      <t xml:space="preserve">Tabuľka č. 24b: Súvaha za rok 2010 - Strana aktív 2. časť </t>
    </r>
    <r>
      <rPr>
        <sz val="14"/>
        <rFont val="Times New Roman"/>
        <family val="1"/>
      </rPr>
      <t>(v Eur)</t>
    </r>
  </si>
  <si>
    <r>
      <t xml:space="preserve">Tabuľka č. 25: Súvaha za rok 2010 - Strana pasív </t>
    </r>
    <r>
      <rPr>
        <sz val="14"/>
        <rFont val="Times New Roman"/>
        <family val="1"/>
      </rPr>
      <t>(v Eur)</t>
    </r>
  </si>
  <si>
    <r>
      <t xml:space="preserve">Tabuľka č. 1: Príjmy z dotácií verejnej vysokej škole zo štátneho rozpočtu z kapitoly MŠVVaŠ SR
 poskytnuté v rámci dotačnej zmluvy v roku 2010 </t>
    </r>
    <r>
      <rPr>
        <sz val="14"/>
        <rFont val="Times New Roman"/>
        <family val="1"/>
      </rPr>
      <t>(v Eur )</t>
    </r>
  </si>
  <si>
    <r>
      <t xml:space="preserve">2009 </t>
    </r>
    <r>
      <rPr>
        <sz val="14"/>
        <color indexed="10"/>
        <rFont val="Times New Roman"/>
        <family val="1"/>
      </rPr>
      <t xml:space="preserve"> </t>
    </r>
    <r>
      <rPr>
        <sz val="12"/>
        <rFont val="Times New Roman"/>
        <family val="1"/>
      </rPr>
      <t>(v Eur)</t>
    </r>
  </si>
  <si>
    <r>
      <t xml:space="preserve">2010 </t>
    </r>
    <r>
      <rPr>
        <sz val="12"/>
        <rFont val="Times New Roman"/>
        <family val="1"/>
      </rPr>
      <t>(v Eur)</t>
    </r>
  </si>
  <si>
    <r>
      <t xml:space="preserve">Rozdiel 2010-2009 </t>
    </r>
    <r>
      <rPr>
        <sz val="12"/>
        <rFont val="Times New Roman"/>
        <family val="1"/>
      </rPr>
      <t>(v Eur)</t>
    </r>
  </si>
  <si>
    <r>
      <t>2010</t>
    </r>
    <r>
      <rPr>
        <sz val="12"/>
        <color indexed="10"/>
        <rFont val="Times New Roman"/>
        <family val="1"/>
      </rPr>
      <t xml:space="preserve"> </t>
    </r>
    <r>
      <rPr>
        <sz val="10"/>
        <rFont val="Times New Roman"/>
        <family val="1"/>
      </rPr>
      <t>(v Eur)</t>
    </r>
  </si>
  <si>
    <r>
      <t xml:space="preserve">2009  </t>
    </r>
    <r>
      <rPr>
        <sz val="12"/>
        <rFont val="Times New Roman"/>
        <family val="1"/>
      </rPr>
      <t>(v Eur)</t>
    </r>
  </si>
  <si>
    <t>Zamestnanci platení z dotácie MŠVVaŠ SR</t>
  </si>
  <si>
    <t>Náklady na mzdy poskytované z dotácie MŠVVaŠ SR</t>
  </si>
  <si>
    <r>
      <t>2009</t>
    </r>
    <r>
      <rPr>
        <sz val="12"/>
        <rFont val="Times New Roman"/>
        <family val="1"/>
      </rPr>
      <t xml:space="preserve"> </t>
    </r>
    <r>
      <rPr>
        <sz val="10"/>
        <rFont val="Times New Roman"/>
        <family val="1"/>
      </rPr>
      <t>(v Eur)</t>
    </r>
  </si>
  <si>
    <r>
      <t>2010</t>
    </r>
    <r>
      <rPr>
        <sz val="12"/>
        <rFont val="Times New Roman"/>
        <family val="1"/>
      </rPr>
      <t xml:space="preserve"> </t>
    </r>
    <r>
      <rPr>
        <sz val="10"/>
        <rFont val="Times New Roman"/>
        <family val="1"/>
      </rPr>
      <t>(v Eur)</t>
    </r>
  </si>
  <si>
    <t>Vysvetlivky k tabuľkám výročnej správy o hospodárení verejných vysokých škôl za rok 2010</t>
  </si>
  <si>
    <t>Obsah tabuľkových príloh výročnej správy o hospodárení verejných vysokých škôl za rok 2010</t>
  </si>
  <si>
    <t>Súvzťažnosti tabuliek výročnej správy o hospodárení verejných vysokých škôl za rok 2010</t>
  </si>
  <si>
    <t>Výnosy verejnej vysokej školy v rokoch 2009 a 2010</t>
  </si>
  <si>
    <t>Výnosy verejnej vysokej školy zo školného a z poplatkov spojených so štúdiom v rokoch 2009 a 2010</t>
  </si>
  <si>
    <t>Náklady verejnej vysokej školy v rokoch 2009 a 2010</t>
  </si>
  <si>
    <t>Zamestnanci a náklady na mzdy verejnej vysokej školy v roku 2010</t>
  </si>
  <si>
    <t>Náklady verejnej vysokej školy na štipendiá interných doktorandov v roku 2010</t>
  </si>
  <si>
    <t>Údaje o systéme sociálnej podpory  - časť  sociálne štipendiá  (§ 96 zákona) za roky 2009 a 2010</t>
  </si>
  <si>
    <r>
      <t>Údaje o systéme sociálnej podpory  - časť výnosy a náklady</t>
    </r>
    <r>
      <rPr>
        <b/>
        <sz val="12"/>
        <rFont val="Times New Roman"/>
        <family val="1"/>
      </rPr>
      <t xml:space="preserve"> </t>
    </r>
    <r>
      <rPr>
        <sz val="12"/>
        <rFont val="Times New Roman"/>
        <family val="1"/>
      </rPr>
      <t>študentských domovov (bez zmluvných zariadení) za roky 2009 a 2010</t>
    </r>
    <r>
      <rPr>
        <b/>
        <sz val="12"/>
        <rFont val="Times New Roman"/>
        <family val="1"/>
      </rPr>
      <t xml:space="preserve">  </t>
    </r>
  </si>
  <si>
    <r>
      <t>Údaje o systéme sociálnej podpory  - časť výnosy a náklady</t>
    </r>
    <r>
      <rPr>
        <b/>
        <sz val="12"/>
        <rFont val="Times New Roman"/>
        <family val="1"/>
      </rPr>
      <t xml:space="preserve"> </t>
    </r>
    <r>
      <rPr>
        <sz val="12"/>
        <rFont val="Times New Roman"/>
        <family val="1"/>
      </rPr>
      <t>študentských jedální</t>
    </r>
    <r>
      <rPr>
        <b/>
        <sz val="12"/>
        <rFont val="Times New Roman"/>
        <family val="1"/>
      </rPr>
      <t xml:space="preserve">  </t>
    </r>
    <r>
      <rPr>
        <sz val="12"/>
        <rFont val="Times New Roman"/>
        <family val="1"/>
      </rPr>
      <t>za roky 2009 a 2010</t>
    </r>
    <r>
      <rPr>
        <b/>
        <sz val="12"/>
        <rFont val="Times New Roman"/>
        <family val="1"/>
      </rPr>
      <t xml:space="preserve"> </t>
    </r>
  </si>
  <si>
    <t>Zdroje verejnej vysokej školy na obstaranie a technické zhodnotenie dlhodobého  majetku v rokoch 2009 a 2010</t>
  </si>
  <si>
    <t>Výdavky verejnej vysokej školy na obstaranie a technické zhodnotenie dlhodobého majetku v roku 2010</t>
  </si>
  <si>
    <t>Stav a vývoj finančných fondov verejnej vysokej školy v rokoch 2009 a 2010</t>
  </si>
  <si>
    <t>Štruktúra a stav finančných prostriedkov na bankových účtoch verejnej vysokej školy k 31. decembru 2010  ( v Eur )</t>
  </si>
  <si>
    <t>Príjmy z dotácií VVŠ zo štátneho rozpočtu z kapitoly MŠVVaŠ SR poskytnuté mimo dotačnej zmluvy a mimo dotácií zo štrukturálnych fondov EÚ v roku 2010</t>
  </si>
  <si>
    <t xml:space="preserve">V R10_B je rozdiel oproti T17 (zdroje 11S1,11S2)  vo výške 393 853,71 EUR t.j. kapitálová dotácia na zdroji 13S1 v čiastke 352 395,40 EUR a na zdroji 13S2 vo výške 41 458,31 EUR. </t>
  </si>
  <si>
    <t>Štipendiá z vlastných zdrojov podľa § 97 zákona v rokoch 2009 a 2010</t>
  </si>
  <si>
    <t xml:space="preserve">Motivačné štipendiá  v rokoch 2009 a 2010 (v zmysle § 96  zákona ) </t>
  </si>
  <si>
    <t>Štruktúra účtu 384 - výnosy budúcich období v rokoch 2009 a 2010</t>
  </si>
  <si>
    <t>Výnosy verejnej vysokej školy v roku 2010 v oblasti sociálnej podpory študentov</t>
  </si>
  <si>
    <t>Náklady verejnej vysokej školy  v roku 2010 v oblasti sociálnej podpory študentov</t>
  </si>
  <si>
    <t xml:space="preserve">Súvaha za rok 2010 - Strana aktív 1. časť </t>
  </si>
  <si>
    <t>Súvaha za rok 2010 - Strana aktív 2. časť</t>
  </si>
  <si>
    <t>Súvaha za rok 2010 - Strana pasív</t>
  </si>
  <si>
    <t>Príjmy z dotácií verejnej vysokej škole zo štátneho rozpočtu z kapitoly MŠVVaŠ SR poskytnuté v rámci dotačnej zmluvy v roku 2010</t>
  </si>
  <si>
    <t xml:space="preserve">Príjmy verejnej vysokej školy  v roku 2010 majúce charakter dotácie okrem príjmov z dotácií  z  kapitoly MŠVVaŠ SR a okrem štrukturálnych fondov EÚ </t>
  </si>
  <si>
    <r>
      <t xml:space="preserve">Ak nie je uvedené inak, všetky údaje o výške finančných prostriedkov </t>
    </r>
    <r>
      <rPr>
        <sz val="12"/>
        <color indexed="10"/>
        <rFont val="Times New Roman"/>
        <family val="1"/>
      </rPr>
      <t xml:space="preserve"> z roku 2009 a 2010 sa uvádzajú </t>
    </r>
    <r>
      <rPr>
        <b/>
        <sz val="12"/>
        <color indexed="10"/>
        <rFont val="Times New Roman"/>
        <family val="1"/>
      </rPr>
      <t xml:space="preserve">v Eurách </t>
    </r>
    <r>
      <rPr>
        <sz val="12"/>
        <color indexed="10"/>
        <rFont val="Times New Roman"/>
        <family val="1"/>
      </rPr>
      <t>s presnosťou na dve desatinné miesta.</t>
    </r>
    <r>
      <rPr>
        <sz val="12"/>
        <rFont val="Times New Roman"/>
        <family val="1"/>
      </rPr>
      <t xml:space="preserve"> Dôvodom tohto pravidla je, aby pri sumarizácii nedochádzalo k väčším chybám zo zaokrúhľovania.</t>
    </r>
  </si>
  <si>
    <t xml:space="preserve">Tabuľka č. 1 poskytuje informácie o celkovom objeme a programovej štruktúre príjmov z dotácií poskytnutých zo štátneho rozpočtu prostredníctvom kapitoly MŠVVaŠ, ktoré sú zahrnuté v dotačnej zmluve na rok 2010 (vrátane jej dodatkov). Ide len o finančné prostriedky programu 077, dotácie programov 021, 05T, 06K, resp. programu 06G (štrukturálne fondy EÚ) nie sú súčasťou dotačnej zmluvy. </t>
  </si>
  <si>
    <t>V riadku 1 až 15 sa uvádzajú príjmy z dotácií podľa programovej štruktúry na rok 2010.</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</si>
  <si>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</si>
  <si>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</si>
  <si>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Tabuľka č. 3 poskytuje informácie o celkovom objeme a štruktúre výnosov  verejnej vysokej školy v rokoch 2009 a 2010. Osobitne sa uvedie prehľad o výnosoch v hlavnej činnosti a osobitne prehľad o výnosoch v podnikateľskej  činnosti.</t>
  </si>
  <si>
    <r>
      <rPr>
        <b/>
        <sz val="12"/>
        <rFont val="Times New Roman"/>
        <family val="1"/>
      </rPr>
      <t xml:space="preserve">Minimálna výška prídelu </t>
    </r>
    <r>
      <rPr>
        <sz val="12"/>
        <rFont val="Times New Roman"/>
        <family val="1"/>
      </rPr>
      <t xml:space="preserve">do štipendijného fondu v roku 2009 a 2010 je </t>
    </r>
    <r>
      <rPr>
        <b/>
        <sz val="12"/>
        <color indexed="10"/>
        <rFont val="Times New Roman"/>
        <family val="1"/>
      </rPr>
      <t>20 %</t>
    </r>
    <r>
      <rPr>
        <b/>
        <sz val="12"/>
        <rFont val="Times New Roman"/>
        <family val="1"/>
      </rPr>
      <t xml:space="preserve"> </t>
    </r>
    <r>
      <rPr>
        <sz val="12"/>
        <rFont val="Times New Roman"/>
        <family val="1"/>
      </rPr>
      <t>príjmov zo školného.</t>
    </r>
  </si>
  <si>
    <t xml:space="preserve">Tabuľka č. 5 poskytuje informácie o celkovom objeme a štruktúre nákladov verejnej vysokej školy v rokoch 2009 a  2010. Osobitne sa uvedie prehľad o nákladoch v hlavnej činnosti a osobitne prehľad o nákladoch v podnikateľskej  činnosti. </t>
  </si>
  <si>
    <r>
      <t xml:space="preserve">V stĺpcoch A, B, C uvedie vysoká škola priemerný evidenčný prepočítaný počet zamestnancov za rok 2010 platených zo zdrojov podľa hlavičky stĺpca. </t>
    </r>
    <r>
      <rPr>
        <sz val="12"/>
        <rFont val="Times New Roman"/>
        <family val="1"/>
      </rPr>
      <t xml:space="preserve">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</si>
  <si>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t>V stĺpci B uvedie vysoká škola priemerný evidenčný prepočítaný počet zamestnancov za rok 2010 platených z dotácie MŠVVaŠ SR, t.j. z prostriedkov uvedených v stĺpci F.</t>
  </si>
  <si>
    <t xml:space="preserve">V stĺpci C uvedie vysoká škola priemerný evidenčný prepočítaný počet zamestnancov za rok 2010 platených z iných zdrojov, t. j.  z prostriedkov uvedených v stĺpci G. Príklad: Zamestnanci platení z podnikateľskej činnosti. </t>
  </si>
  <si>
    <t>V stĺpci F uvedie vysoká škola osobitne zo stĺpca E objem nákladov na mzdy krytých z kapitoly MŠVVaŠ SR poskytnutých prostredníctvom dotačnej zmluvy.</t>
  </si>
  <si>
    <t>Tabuľka č. 7 poskytuje informácie o  počte interných doktorandov,  o nákladoch vysokej školy na štipendiá doktorandov a o ich krytí výnosmi (z poskytnutých  účelových a neúčelových dotácií MŠVVaŠ SR, resp. z ďalších zdrojov vysokej školy).</t>
  </si>
  <si>
    <t>V stĺpci D sa uvedú náklady na štipendiá doktorandov, ktorí nie sú na miestach pridelených MŠVVaŠ SR, a ktorých štipendiá vysoká škola financovala z iných zdrojov.</t>
  </si>
  <si>
    <t>V stĺpci SA, resp. SC sa uvedú príjmy z dotácie na sociálne štipendiá poskytnuté prostredníctvom  kapitoly MŠVVaŠ SR na základe dotačnej zmluvy v danom kalendárnom roku.</t>
  </si>
  <si>
    <t>Tabuľka č. 12 poskytuje informácie o štruktúre a objeme výdavkov, ktoré verejná vysoká škola  použila na obstaranie a technické zhodnotenie dlhodobého majetku v roku 2010.</t>
  </si>
  <si>
    <t xml:space="preserve">Výdavky na obstaranie majetku kryté v priebehu roku 2010 z úveru. Pri čerpaní týchto prostriedkov uviesť v komentári aj rok získania úveru. </t>
  </si>
  <si>
    <t>Tabuľka č. 13 poskytuje informácie o stave a vývoji finančných fondov verejnej vysokej školy v rokoch 2009 a 2010.</t>
  </si>
  <si>
    <t>Uvedú sa sumárne stavy ostatných  fondov, ktoré vysoká škola vytvorila za roky 2009 a 2010 v zmysle §16a ods. 1 zákona č. 131/2002 Z. z. o vysokých školách v znení neskorších predpisov.</t>
  </si>
  <si>
    <r>
      <t xml:space="preserve">Tabuľka č. 16 poskytuje informácie o objeme a štruktúre finančných prostriedkov na bankových účtoch verejnej vysokej školy  k 31. 12. 2010 v členení podľa jednotlivých skupín účtov.  Celkový objem finančných prostriedkov za všetky účty v Štátnej pokladnici musí byť v súlade s údajmi, ktoré vykazuje Štátna pokladnica za každého klienta ŠP osobitne. </t>
    </r>
    <r>
      <rPr>
        <b/>
        <sz val="12"/>
        <rFont val="Times New Roman"/>
        <family val="1"/>
      </rPr>
      <t>V stĺpci C</t>
    </r>
    <r>
      <rPr>
        <sz val="12"/>
        <rFont val="Times New Roman"/>
        <family val="1"/>
      </rPr>
      <t xml:space="preserve"> vysoká škola uvedie osobitne, okrem prípadných poznámok, aj čísla všetkých účtov (</t>
    </r>
    <r>
      <rPr>
        <sz val="12"/>
        <color indexed="10"/>
        <rFont val="Times New Roman"/>
        <family val="1"/>
      </rPr>
      <t>s názvami)</t>
    </r>
    <r>
      <rPr>
        <sz val="12"/>
        <rFont val="Times New Roman"/>
        <family val="1"/>
      </rPr>
      <t xml:space="preserve"> zahrnutých v príslušnom riadku vrátane kódu banky.</t>
    </r>
  </si>
  <si>
    <t>Poznámka:</t>
  </si>
  <si>
    <t xml:space="preserve">Ak má VVŠ finančné prostriedky zaúčtované na účte 261 - peniaze na ceste, z dôvodu kontroly stavu na bankových účtoch k 31. 12. 2010 na údaje zo súvahy, ich uvedie v tomto riadku. </t>
  </si>
  <si>
    <t xml:space="preserve">Tabuľka č. 17 obsahuje informácie o celkovom objeme príjmov z dotácií, poskytnutých verejnej vysokej škole v roku 2010 zo štrukturálnych fondov EÚ, vrátane spolufinancovania zo štátneho rozpočtu. Osobitne sa sledujú dotácie, poskytnuté z  MŠVVaŠ SR a osobitne dotácie z iných kapitol štátneho rozpočtu. </t>
  </si>
  <si>
    <t>V rámcii  dotácie z kapitoly MŠVVaŠ SR uvedie vysoká škola dotáciu na programoch 06G - Ľudské zdroje (zdroje 115, 116, 117), 0AE - Operačný program výskum a vývoj (zdroj 11S) a 0AA - Operačný program vzdelávanie (zdroj 11T).</t>
  </si>
  <si>
    <t xml:space="preserve">Ak VVŠ obdržala finančné prostriedky aj z inej kapitoly štátneho rozpočtu, uvádzajú sa osobitne v R15a... Tieto dotácie sa evidujú na zdrojoch podľa platnej rozpočtovej klasifikácie na rok 2010 a nie sú súčasťou dotácií, vykazovaných v T2_R1.  </t>
  </si>
  <si>
    <r>
      <t xml:space="preserve">Tabuľka č. 18 obsahuje informácie o celkovom objeme príjmov z dotácií poskytnutých verejnej vysokej škole z kapitoly MŠVVaŠ SR  </t>
    </r>
    <r>
      <rPr>
        <b/>
        <u val="single"/>
        <sz val="12"/>
        <rFont val="Times New Roman"/>
        <family val="1"/>
      </rPr>
      <t>mimo dotačnej zmluvy, a to:</t>
    </r>
    <r>
      <rPr>
        <sz val="12"/>
        <rFont val="Times New Roman"/>
        <family val="1"/>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dotácií zo štrukturálnych fondov EÚ v roku 2010. 
V rámci zabezpečenia zahraničných mobilít sa uvádzajú dotácie,  poskytnuté MŠVVaŠ SR v roku 2010 v zmysle osobitných zmlúv. </t>
    </r>
  </si>
  <si>
    <t>Príjmy VVŠ zo štrukturálnych fondov EÚ a z prostriedkov na ich spolufinancovanie zo ŠR z kapitoly MŠVVaŠ SR a z iných kapitol ŠR v roku 2010</t>
  </si>
  <si>
    <r>
      <t xml:space="preserve">Tabuľka č. 24a, 24b poskytuje informácie o súvahe  </t>
    </r>
    <r>
      <rPr>
        <b/>
        <sz val="12"/>
        <rFont val="Times New Roman"/>
        <family val="1"/>
      </rPr>
      <t>"Aktíva"</t>
    </r>
    <r>
      <rPr>
        <sz val="12"/>
        <rFont val="Times New Roman"/>
        <family val="1"/>
      </rPr>
      <t>-sumár za VVŠ. Údaje  je potrebné uvádzať s presnosťou na dve desatinné miesta v eurách.</t>
    </r>
  </si>
  <si>
    <r>
      <t xml:space="preserve">Tabuľka č. 25 poskytuje informácie o súvahe </t>
    </r>
    <r>
      <rPr>
        <b/>
        <sz val="12"/>
        <rFont val="Times New Roman"/>
        <family val="1"/>
      </rPr>
      <t>"Pasíva"</t>
    </r>
    <r>
      <rPr>
        <sz val="12"/>
        <rFont val="Times New Roman"/>
        <family val="1"/>
      </rPr>
      <t xml:space="preserve"> -sumár za VVŠ. Údaje  je potrebné uvádzať s presnosťou na dve desatinné miesta v eurách.</t>
    </r>
  </si>
  <si>
    <t>T1 = dotačná zmluva na 2010</t>
  </si>
  <si>
    <t>Bežná a kapitálová dotácia je kontrolovaná na Dotačnú zmluvu na rok 2010 a jej dodatky.</t>
  </si>
  <si>
    <r>
      <t xml:space="preserve">Výnosy sú kontrolované na údaje z výkazníctva - výkaz ziskov a strát, časť </t>
    </r>
    <r>
      <rPr>
        <b/>
        <sz val="12"/>
        <rFont val="Times New Roman"/>
        <family val="1"/>
      </rPr>
      <t>výnosy</t>
    </r>
    <r>
      <rPr>
        <sz val="12"/>
        <rFont val="Times New Roman"/>
        <family val="1"/>
      </rPr>
      <t xml:space="preserve">. 
Údaje v T3 z roku 2009  a údaje z roku 2010 sa uvádzajú v eurách s presnosťou na dve desatinné miestá, </t>
    </r>
    <r>
      <rPr>
        <i/>
        <sz val="12"/>
        <color indexed="10"/>
        <rFont val="Times New Roman"/>
        <family val="1"/>
      </rPr>
      <t>pričom zobrazenie tabuliek je nastavené na Eur</t>
    </r>
    <r>
      <rPr>
        <sz val="12"/>
        <rFont val="Times New Roman"/>
        <family val="1"/>
      </rPr>
      <t>. 
Výnosy zo školného, resp. z poplatkov  spojených so štúdiom za hlavnú činnosť v T3_R21, R22 sa taktiež kontrolujú na T4_R1_SB a T4_R4_SB.</t>
    </r>
  </si>
  <si>
    <r>
      <t xml:space="preserve">Náklady sú kontrolované na údaje z výkazníctva - výkaz ziskov a strát, časť </t>
    </r>
    <r>
      <rPr>
        <b/>
        <sz val="12"/>
        <rFont val="Times New Roman"/>
        <family val="1"/>
      </rPr>
      <t>náklady</t>
    </r>
    <r>
      <rPr>
        <sz val="12"/>
        <rFont val="Times New Roman"/>
        <family val="1"/>
      </rPr>
      <t xml:space="preserve">.  
Obdobne ako  pri T3 sa  údaje  z roku 2009 a údaje z roku 2010 sa uvádzajú v eurách.
Za oblasť miezd sú údaje za rok 2010 - účet 521 (R55) kontrolované na výkazníctvo, časť náklady a údaje v T5_R56_(SC + SD)  na T6_R18_SH. </t>
    </r>
    <r>
      <rPr>
        <u val="single"/>
        <sz val="12"/>
        <rFont val="Times New Roman"/>
        <family val="1"/>
      </rPr>
      <t>Rozdiel medzi údajom v T6_R18_SH a údajmi v T5_R56_SC+SD (Mzdy) môže o.i. tvoriť výška nákladov za nevyčerpané dovolenky.</t>
    </r>
    <r>
      <rPr>
        <sz val="12"/>
        <rFont val="Times New Roman"/>
        <family val="1"/>
      </rPr>
      <t xml:space="preserve">
Štipendiá doktorandov z T5_R77_SC sa kontrolujú na údaje z T7_R1_SE. 
Prospechové štipendiá z vlastných zdrojov z T5_R81_SC sa kontrolujú na údaje v T19_R2_SC. </t>
    </r>
  </si>
  <si>
    <t>T6_R1..R6, R7, R9, R13, R14, R16, R17 = Škol 2-04 za 2010, 
T6_R15a.. = dotačná zmluva na 2010, špecifiká</t>
  </si>
  <si>
    <r>
      <t>Údaje v riadkoch R1:R6, R7, R9, R13, R14, R16, R17  sú kontrolované s údajmi v štatistickom výkaze Škol (MŠ SR) 2-04 za rok 2010. 
Údaje v riadkoch 15a ... (špecifiká) sú kontrolované na rozpis dotácie v roku 2010.</t>
    </r>
    <r>
      <rPr>
        <b/>
        <sz val="12"/>
        <color indexed="12"/>
        <rFont val="Times New Roman"/>
        <family val="1"/>
      </rPr>
      <t xml:space="preserve"> </t>
    </r>
    <r>
      <rPr>
        <u val="single"/>
        <sz val="12"/>
        <rFont val="Times New Roman"/>
        <family val="1"/>
      </rPr>
      <t>Rozdiel medzi údajom v T6_R18_SH a údajmi v T5_R56_SC+SD (Mzdy) je potrebné vyčísliť s komentárom uviesť v poznámke pod tabuľkou T6.</t>
    </r>
  </si>
  <si>
    <t>T8_R5_SA (SC) = dotačná zmluva na rok 2009 (2010), podprogram 077 15 01 - účelové prostriedky na sociálne štipendiá</t>
  </si>
  <si>
    <t>Údaje v tabuľke sú kontrolované na dotačné zmluvy na rok 2010, na poskytnutú účelovú dotáciu na sociálne štipendiá z databázy VVŠ v roku 2010.
Za rok 2009 sú údaje kontrolované na hodnoty vykazované vo výročných správach z roku 2009 a na poskytnutú účelovú dotáciu na sociálne štipendiá z databázy VVŠ v roku 2009.
Údaje o výške dotácie majú súvzťažnosť na T1 (celková dotácia na sociálne štipendiá) a T13 (stav a vývoj štipendijného fondu).</t>
  </si>
  <si>
    <t>Údaj v T8_R4_SA predstavuje zostatok nevyčerpanej dotácie z predchádzajúceho roka, t. j. k 31. 12. 2009 sa uvádza v eurách, ale kontroluje sa na prepočítané údaje (uvedené v Sk) v T8 výročnej správy za rok 2009.  
Údaj v T8_R6_SA (SC) predstavuje zostatok nevyčerpanej dotácie k 31. 12. príslušného roka (2009, resp. 2010) a ich hodnoty sa vypočítajú z ostatných uvedených údajov. Zostatok nevyčerpanej dotácie k 31. 12. 2009 je totožný (prepočítaný na eurá) aj s údajmi vykazovanými v tabuľke T8 výročnej správy za rok 2009.</t>
  </si>
  <si>
    <t>T9_R1 = štatistické výkazy MŠVVaŠ SR 2010 (2009)</t>
  </si>
  <si>
    <t>Údaje o lôžkovej kapacite v T9_R1 sa kontrolujú na štatistické výkazy MŠVVaŠ SR 2010 (2009).</t>
  </si>
  <si>
    <t>T9_R6_SA (SB) = dotačná zmluva 2010 (2009)_účelové prostriedky na študentské domovy</t>
  </si>
  <si>
    <t>Údaje v T9_R6_SB sú kontrolované na dotačnú zmluvu z roku 2010 - finančné prostriedky na ŠD a na rozpis dotácií na rok 2010.  
Za rok 2009 sú údaje v SA kontrolované na hodnoty vykázané vo výročných správach z roku 2009.</t>
  </si>
  <si>
    <t>T10_R7_SA (SB) = dotačná zmluva 2010 (2009)_účelová dotácia na študentské jedálne</t>
  </si>
  <si>
    <t>Údaje v R7_SA (SB) sú kontrolované na  dotačné zmluvy a na účelovú dotáciu na rok 2010, 2009 v zmysle databázy VVŠ.</t>
  </si>
  <si>
    <t>T10_R12 = štatistické výkazy MŠVVaŠ SR 2010 (2009)</t>
  </si>
  <si>
    <r>
      <t xml:space="preserve"> Údaje </t>
    </r>
    <r>
      <rPr>
        <b/>
        <sz val="12"/>
        <rFont val="Times New Roman"/>
        <family val="1"/>
      </rPr>
      <t>o počte podaných jedlách</t>
    </r>
    <r>
      <rPr>
        <sz val="12"/>
        <rFont val="Times New Roman"/>
        <family val="1"/>
      </rPr>
      <t xml:space="preserve"> v R12 sa kontrolujú na štatistické výkazy MŠVVaŠ SR 2010 (2009). Uvádzajú sa </t>
    </r>
    <r>
      <rPr>
        <b/>
        <sz val="12"/>
        <rFont val="Times New Roman"/>
        <family val="1"/>
      </rPr>
      <t xml:space="preserve">jedlá vydané študentom vo vlastných jedálňach aj v zmluvných zariadeniach </t>
    </r>
    <r>
      <rPr>
        <sz val="12"/>
        <rFont val="Times New Roman"/>
        <family val="1"/>
      </rPr>
      <t>(všetky jedlá na ktoré sa poskytuje dotácia). Neakceptujú sa žiadné typy iných stravovacích poukazov (gastrolístky).</t>
    </r>
  </si>
  <si>
    <t>Údaje v T11_R2 - tvorba fondu reprodukcie za roky 2009 a 2010 sa musia rovnať údajom v T13_R2_SC (SD). 
Súvzťažnosť údajov z T11_R10 s tabuľkou T15 (výška kapitálovej dotácie). V T11 sa uvádzajú aj kapitálové výdavky, prijaté z iných kapitol štátneho rozpočtu. Výšku kapitálovej dotácie z iných kapitol žiadame osobitne uviesť do poznámky.</t>
  </si>
  <si>
    <t>T12_R15_SA = T15_R17_SD 
T12_R15_SF = výkazníctvo 2010, kategória 700, všetky zdroje</t>
  </si>
  <si>
    <t xml:space="preserve">Hodnota v T12_R15_SA sa musí rovnať údaju v T15_R21_SD (ide o výdavky v r. 2010 bez rozdielu či boli realizované z kapitálovej dotácie roku 2010 alebo zo zostatku kapitálovej dotácie z predchádzajúcich rokov).
Údaje v R15, SF - celkové výdavky na obstaranie a technické zhodnotenie majetku sa musia rovnať hodnotám, vykazovaným vo výkaze "Príjmy a výdavky" v kategórii 700 za všetky zdroje (štátny rozpočet, vlastné zdroje, prostriedky EÚ, finančný mechanizmus EHP a Nórsky finančný mechanizmus...) a  za roky 2009 a 2010 spolu. Ak tieto udaje nie sú v súlade, je potrebné v poznámke vysvetliť dôvod. </t>
  </si>
  <si>
    <r>
      <t xml:space="preserve">Stavy fondov k 1.1. a k 31.12.2010 za </t>
    </r>
    <r>
      <rPr>
        <b/>
        <sz val="12"/>
        <rFont val="Times New Roman"/>
        <family val="1"/>
      </rPr>
      <t>všetky fondy spolu</t>
    </r>
    <r>
      <rPr>
        <sz val="12"/>
        <rFont val="Times New Roman"/>
        <family val="1"/>
      </rPr>
      <t xml:space="preserve"> sa kontrolujú na výkazníctvo, súvaha - časť Pasíva, riadky 064 + 065 + 069 + 071 "netto" 
Stavy fondov k 1.1.sa rovnajú stavom fondov k 31.12. predchádzajúceho roka.</t>
    </r>
  </si>
  <si>
    <r>
      <t xml:space="preserve">Globálna hodnota na bankových účtoch z R18 sa kontroluje na Súvahu, časť Aktíva, r. 053.
Ak nie je údaj v R2 (dotačný účet) k 31. 12. 2010 </t>
    </r>
    <r>
      <rPr>
        <b/>
        <u val="single"/>
        <sz val="12"/>
        <rFont val="Times New Roman"/>
        <family val="1"/>
      </rPr>
      <t>vynulovaný, je potrebné doplniť vysvetlenie v stĺpci C.</t>
    </r>
    <r>
      <rPr>
        <sz val="12"/>
        <rFont val="Times New Roman"/>
        <family val="1"/>
      </rPr>
      <t xml:space="preserve">
Súvzťažnosť so zostatkom bežných a kapitálových dotácií k 31. 12. 2010, uvedených v T14_ R26_SF a T15_R17_SE.</t>
    </r>
  </si>
  <si>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v riadku 0123 štatistického výkazu Škol (MŠ SR) 2-04).</t>
  </si>
  <si>
    <t xml:space="preserve">Údaje v celej tabuľke č.6 musia byť zhodné s údajmi uvedenými vo výkaze o práci vysokých škôl a ostatných organizácií priamo riadených MŠVVaŠ SR Škol (MŠ SR) 2-04. </t>
  </si>
  <si>
    <r>
      <t xml:space="preserve">Nárok na príspevok zo štátneho rozpočtu na jedlá podľa metodiky </t>
    </r>
    <r>
      <rPr>
        <sz val="12"/>
        <rFont val="Times New Roman"/>
        <family val="1"/>
      </rPr>
      <t xml:space="preserve"> [R13+ R14]</t>
    </r>
    <r>
      <rPr>
        <sz val="12"/>
        <color indexed="10"/>
        <rFont val="Times New Roman"/>
        <family val="1"/>
      </rPr>
      <t xml:space="preserve"> </t>
    </r>
    <r>
      <rPr>
        <sz val="12"/>
        <rFont val="Times New Roman"/>
        <family val="1"/>
      </rPr>
      <t xml:space="preserve">                                      </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</si>
  <si>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</si>
  <si>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rPr>
      <t xml:space="preserve"> 4)</t>
    </r>
  </si>
  <si>
    <r>
      <t xml:space="preserve">3) uvádzajú sa </t>
    </r>
    <r>
      <rPr>
        <b/>
        <sz val="11"/>
        <rFont val="Times New Roman"/>
        <family val="1"/>
      </rPr>
      <t>jedlá vydané študentom len vo vlastnej jedálni</t>
    </r>
    <r>
      <rPr>
        <sz val="11"/>
        <rFont val="Times New Roman"/>
        <family val="1"/>
      </rPr>
      <t xml:space="preserve"> , na ktoré sa poskytuje dotácia</t>
    </r>
  </si>
  <si>
    <r>
      <t xml:space="preserve">4) uvádzajú sa </t>
    </r>
    <r>
      <rPr>
        <b/>
        <sz val="11"/>
        <rFont val="Times New Roman"/>
        <family val="1"/>
      </rPr>
      <t>všetky jedlá vydané študentom v zmluvných zariadeniach</t>
    </r>
    <r>
      <rPr>
        <sz val="11"/>
        <rFont val="Times New Roman"/>
        <family val="1"/>
      </rPr>
      <t>, na ktoré sa poskytuje dotácia</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</si>
  <si>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vo vlastných jedálňach a  stravovacích zariadeniach</t>
    </r>
    <r>
      <rPr>
        <sz val="12"/>
        <color indexed="8"/>
        <rFont val="Times New Roman"/>
        <family val="1"/>
      </rPr>
      <t>.</t>
    </r>
  </si>
  <si>
    <r>
      <t xml:space="preserve">Uveďte počet  vydaných jedál študentom </t>
    </r>
    <r>
      <rPr>
        <vertAlign val="superscript"/>
        <sz val="12"/>
        <color indexed="8"/>
        <rFont val="Times New Roman"/>
        <family val="1"/>
      </rPr>
      <t xml:space="preserve"> </t>
    </r>
    <r>
      <rPr>
        <sz val="12"/>
        <color indexed="8"/>
        <rFont val="Times New Roman"/>
        <family val="1"/>
      </rPr>
      <t xml:space="preserve">v kalendárnom roku  </t>
    </r>
    <r>
      <rPr>
        <b/>
        <sz val="12"/>
        <color indexed="8"/>
        <rFont val="Times New Roman"/>
        <family val="1"/>
      </rPr>
      <t>spolu  v prenajatých stravovacích zariadeniach</t>
    </r>
    <r>
      <rPr>
        <sz val="12"/>
        <color indexed="8"/>
        <rFont val="Times New Roman"/>
        <family val="1"/>
      </rPr>
      <t>.</t>
    </r>
  </si>
  <si>
    <r>
      <t>Priemerné náklady  na jedlo študenta v Eur [</t>
    </r>
    <r>
      <rPr>
        <sz val="12"/>
        <rFont val="Times New Roman"/>
        <family val="1"/>
      </rPr>
      <t>R10</t>
    </r>
    <r>
      <rPr>
        <sz val="12"/>
        <rFont val="Times New Roman"/>
        <family val="1"/>
      </rPr>
      <t>/R12]</t>
    </r>
  </si>
  <si>
    <t>upravený text v stĺpci "položka"  R13,14,15,16 
upravený vzťah v R12_SA_SB
upravený vzťah v R15_SA_SB
upravený vzťah v R16_SA_SB
doplnené vysvetlivky T10_R10, T10_R12</t>
  </si>
  <si>
    <t>Sev.</t>
  </si>
  <si>
    <t>T10_R13</t>
  </si>
  <si>
    <t>T10_R14</t>
  </si>
  <si>
    <r>
      <t xml:space="preserve">Uveďte </t>
    </r>
    <r>
      <rPr>
        <b/>
        <sz val="12"/>
        <color indexed="8"/>
        <rFont val="Times New Roman"/>
        <family val="1"/>
      </rPr>
      <t xml:space="preserve">len náklady na jedlá </t>
    </r>
    <r>
      <rPr>
        <sz val="12"/>
        <color indexed="8"/>
        <rFont val="Times New Roman"/>
        <family val="1"/>
      </rPr>
      <t xml:space="preserve">  vydané študentom  v kalendárnom roku  </t>
    </r>
    <r>
      <rPr>
        <b/>
        <sz val="12"/>
        <color indexed="8"/>
        <rFont val="Times New Roman"/>
        <family val="1"/>
      </rPr>
      <t xml:space="preserve"> vo vlastných jedálňach a  stravovacích zariadeniach</t>
    </r>
    <r>
      <rPr>
        <sz val="12"/>
        <color indexed="8"/>
        <rFont val="Times New Roman"/>
        <family val="1"/>
      </rPr>
      <t>.</t>
    </r>
  </si>
  <si>
    <t xml:space="preserve">Príspevok na jedno jedlo zo štátneho rozpočtu bol v rokoch 2009 a 2010 vo výške  1 Euro. </t>
  </si>
  <si>
    <r>
      <t>Tabuľka č. 9: Údaje o systéme sociálnej podpory  - časť výnosy a náklady</t>
    </r>
    <r>
      <rPr>
        <b/>
        <vertAlign val="superscript"/>
        <sz val="14"/>
        <rFont val="Times New Roman"/>
        <family val="1"/>
      </rPr>
      <t>1)</t>
    </r>
    <r>
      <rPr>
        <b/>
        <sz val="14"/>
        <rFont val="Times New Roman"/>
        <family val="1"/>
      </rPr>
      <t xml:space="preserve"> študentských domovov 
(bez zmluvných zariadení) za roky 2009 a 2010  </t>
    </r>
  </si>
  <si>
    <t>Zmeny tabuliek výročnej správy 2010 v porovnaní s rokom 2009</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</si>
  <si>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a k nim príslušné hodnoty. 
Neuvádzajú sa tu dotácie, ktoré VVŠ obdržala zo štrukturálnych fondov prostredníctvom iných kapitol štátneho rozpočtu, napr. MPSVaR SR (tieto údaje patria do T17) a dotácie </t>
    </r>
    <r>
      <rPr>
        <b/>
        <sz val="12"/>
        <rFont val="Times New Roman"/>
        <family val="1"/>
      </rPr>
      <t xml:space="preserve">z APVV pre hlavného riešiteľa (údaje patria do T18). Do tejto tabuľky sa uvádzajú len dotácie z APVV pre spoluriešiteľa, ak hlavným riešiteľom je iná právnická osoba ako VVŠ. </t>
    </r>
    <r>
      <rPr>
        <b/>
        <sz val="12"/>
        <color indexed="10"/>
        <rFont val="Times New Roman"/>
        <family val="1"/>
      </rPr>
      <t>Nepatria sem prostriedky na zahraničné mobility na 05T 08 a 021 02 03.</t>
    </r>
  </si>
  <si>
    <r>
      <t>T8_R4_SA = zostatok k 31.12.2009
T8_R6_SA = T8_R4_SC 
T8_R5_SC =</t>
    </r>
    <r>
      <rPr>
        <sz val="12"/>
        <color indexed="10"/>
        <rFont val="Times New Roman"/>
        <family val="1"/>
      </rPr>
      <t xml:space="preserve"> T14_R14_SD</t>
    </r>
    <r>
      <rPr>
        <sz val="12"/>
        <rFont val="Times New Roman"/>
        <family val="1"/>
      </rPr>
      <t xml:space="preserve">
T8_R1_SA (SC)  ≤ T13_R11_SE (SF)</t>
    </r>
  </si>
  <si>
    <r>
      <t>Stav štipendijného fondu k 31. 12. uvedený v R12_SF nemá byť nižší ako súčet zostatku nevyčerpanej dotácie na sociálne štipendiá v T8_R6_SC a na motivačné štipendiá v T20_R4_SB.
Súvzťažnosť na T14 a T19: čerpanie na sociálne a motivačné štipendiá zo štátneho rozpočtu (T14_</t>
    </r>
    <r>
      <rPr>
        <sz val="12"/>
        <color indexed="10"/>
        <rFont val="Times New Roman"/>
        <family val="1"/>
      </rPr>
      <t>R14 + R15</t>
    </r>
    <r>
      <rPr>
        <sz val="12"/>
        <rFont val="Times New Roman"/>
        <family val="1"/>
      </rPr>
      <t>) a čerpanie štipendií z vlastných zdrojov (T19_R1_SC) sa má rovnať údaju v T13_R11_SF. Rozdiel medzi čerpaním štipendijného fondu a údajmi v T14 a T19 môže tvoriť len objem vyplatených štipendií zahraničných študentov.</t>
    </r>
  </si>
  <si>
    <r>
      <t xml:space="preserve">Údaje sú kontrolované na dotačnú zmluvu na 2010 a na rozpis účelových dotácií na podprograme 077 15 02. 
Výška dotácií na motivačné štipendiá z T20_R2_SA(SB) sa musí rovnať celkovému objemu dotácií, uvedenom v T1_R13_SA a v </t>
    </r>
    <r>
      <rPr>
        <sz val="12"/>
        <color indexed="10"/>
        <rFont val="Times New Roman"/>
        <family val="1"/>
      </rPr>
      <t>T14_R15_SD</t>
    </r>
    <r>
      <rPr>
        <sz val="12"/>
        <rFont val="Times New Roman"/>
        <family val="1"/>
      </rPr>
      <t xml:space="preserve">.
Súvzťažnosť s T13 - stav a vývoj finančných fondov, stĺpce SE,SF. </t>
    </r>
  </si>
  <si>
    <r>
      <t>T20_R2_SB = T1_R13_SA =</t>
    </r>
    <r>
      <rPr>
        <sz val="12"/>
        <color indexed="10"/>
        <rFont val="Times New Roman"/>
        <family val="1"/>
      </rPr>
      <t xml:space="preserve"> T14_R15_SD</t>
    </r>
  </si>
  <si>
    <r>
      <t xml:space="preserve">T16_R18_SB = výkazníctvo, súvaha, časť Aktíva, riadok 053,
</t>
    </r>
    <r>
      <rPr>
        <sz val="12"/>
        <color indexed="10"/>
        <rFont val="Times New Roman"/>
        <family val="1"/>
      </rPr>
      <t>T14_R28_SF</t>
    </r>
    <r>
      <rPr>
        <sz val="12"/>
        <rFont val="Times New Roman"/>
        <family val="1"/>
      </rPr>
      <t xml:space="preserve"> + T15_R17_SE = T16_R3_SB,
T16_R2_SB = 0 Sk (k 31. 12. 2010)</t>
    </r>
  </si>
  <si>
    <r>
      <t xml:space="preserve">Tabuľka č. 10 poskytuje informácie o počte vydaných jedál a o nákladoch a výnosoch študentských jedální vrátane nákladov na stravovanie v </t>
    </r>
    <r>
      <rPr>
        <b/>
        <sz val="12"/>
        <rFont val="Times New Roman"/>
        <family val="1"/>
      </rPr>
      <t>zmluvných</t>
    </r>
    <r>
      <rPr>
        <sz val="12"/>
        <rFont val="Times New Roman"/>
        <family val="1"/>
      </rPr>
      <t xml:space="preserve"> zariadeniach. Uvádzajú sa len výnosy a náklady súvisiace so stravovaním študentov.</t>
    </r>
  </si>
  <si>
    <r>
      <t xml:space="preserve">V prípade zmluvného zariadenia sa uvádzajú len výnosy a náklady na stravovanie študentov, </t>
    </r>
    <r>
      <rPr>
        <b/>
        <sz val="12"/>
        <rFont val="Times New Roman"/>
        <family val="1"/>
      </rPr>
      <t>ktoré prechádzajú účtovníctvom vysokej školy.</t>
    </r>
  </si>
  <si>
    <r>
      <t xml:space="preserve">Náklady na štipendiá interných doktorandov (R2+R5+R8) </t>
    </r>
    <r>
      <rPr>
        <b/>
        <vertAlign val="superscript"/>
        <sz val="12"/>
        <color indexed="8"/>
        <rFont val="Times New Roman"/>
        <family val="1"/>
      </rPr>
      <t>1)</t>
    </r>
  </si>
  <si>
    <t>T7_R13</t>
  </si>
  <si>
    <t>T7_R8</t>
  </si>
  <si>
    <t>v hlavičkách boli zmenené (aktualizované) roky, tiež bolo doplnené v akej mene majú byť údaje vyplnené, t. z. údaje z roku 2009 tak ako aj  údaje z roku 2010 sú uvedené v eurách</t>
  </si>
  <si>
    <t>z účelovej dotácie MŠVVaŠ SR</t>
  </si>
  <si>
    <t>z iných zdrojov VVŠ (kod 12,16)</t>
  </si>
  <si>
    <t xml:space="preserve">  - Prvok 06G 06 04  </t>
  </si>
  <si>
    <r>
      <t xml:space="preserve"> T7_R1_SE = T5_R77_SC,
 T7_R</t>
    </r>
    <r>
      <rPr>
        <sz val="12"/>
        <color indexed="10"/>
        <rFont val="Times New Roman"/>
        <family val="1"/>
      </rPr>
      <t>10</t>
    </r>
    <r>
      <rPr>
        <sz val="12"/>
        <rFont val="Times New Roman"/>
        <family val="1"/>
      </rPr>
      <t xml:space="preserve">_SB = dotačná zmluva na 2010_účelové prostriedky na štipendiá doktorandov </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</si>
</sst>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_ ;[Red]\-#,##0\ "/>
    <numFmt numFmtId="173" formatCode="#,##0.0"/>
    <numFmt numFmtId="174" formatCode="#,##0.000"/>
    <numFmt numFmtId="175" formatCode="0.0"/>
    <numFmt numFmtId="176" formatCode="0.000"/>
    <numFmt numFmtId="177" formatCode="0.0000"/>
    <numFmt numFmtId="178" formatCode="0.00000"/>
    <numFmt numFmtId="179" formatCode="#,##0.0000"/>
    <numFmt numFmtId="180" formatCode="#,##0.00000"/>
    <numFmt numFmtId="181" formatCode="#,##0.000_ ;[Red]\-#,##0.000\ "/>
    <numFmt numFmtId="182" formatCode="#,##0.0000_ ;[Red]\-#,##0.0000\ "/>
    <numFmt numFmtId="183" formatCode="0.0000000"/>
    <numFmt numFmtId="184" formatCode="0.000000"/>
    <numFmt numFmtId="185" formatCode="&quot;Áno&quot;;&quot;Áno&quot;;&quot;Nie&quot;"/>
    <numFmt numFmtId="186" formatCode="&quot;Pravda&quot;;&quot;Pravda&quot;;&quot;Nepravda&quot;"/>
    <numFmt numFmtId="187" formatCode="&quot;Zapnuté&quot;;&quot;Zapnuté&quot;;&quot;Vypnuté&quot;"/>
    <numFmt numFmtId="188" formatCode="#,##0.00\ &quot;SKK&quot;"/>
    <numFmt numFmtId="189" formatCode="#,##0.00_ ;[Red]\-#,##0.00\ "/>
    <numFmt numFmtId="190" formatCode="0.0%"/>
    <numFmt numFmtId="191" formatCode="#,##0.000000"/>
    <numFmt numFmtId="192" formatCode="_-* #,##0.000\ _S_k_-;\-* #,##0.000\ _S_k_-;_-* &quot;-&quot;??\ _S_k_-;_-@_-"/>
    <numFmt numFmtId="193" formatCode="_-* #,##0.0000\ _S_k_-;\-* #,##0.0000\ _S_k_-;_-* &quot;-&quot;??\ _S_k_-;_-@_-"/>
    <numFmt numFmtId="194" formatCode="_-* #,##0.00000\ _S_k_-;\-* #,##0.00000\ _S_k_-;_-* &quot;-&quot;??\ _S_k_-;_-@_-"/>
    <numFmt numFmtId="195" formatCode="_-* #,##0.0\ _S_k_-;\-* #,##0.0\ _S_k_-;_-* &quot;-&quot;??\ _S_k_-;_-@_-"/>
    <numFmt numFmtId="196" formatCode="_-* #,##0\ _S_k_-;\-* #,##0\ _S_k_-;_-* &quot;-&quot;??\ _S_k_-;_-@_-"/>
    <numFmt numFmtId="197" formatCode="#,##0.0_ ;[Red]\-#,##0.0\ "/>
    <numFmt numFmtId="198" formatCode="[$-41B]d\.\ mmmm\ yyyy"/>
    <numFmt numFmtId="199" formatCode="#,##0_ ;\-#,##0\ "/>
  </numFmts>
  <fonts count="106">
    <font>
      <sz val="10"/>
      <name val="Arial"/>
      <family val="0"/>
    </font>
    <font>
      <b/>
      <sz val="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8"/>
      <name val="Arial"/>
      <family val="2"/>
    </font>
    <font>
      <sz val="12"/>
      <color indexed="10"/>
      <name val="Times New Roman"/>
      <family val="1"/>
    </font>
    <font>
      <i/>
      <sz val="12"/>
      <name val="Times New Roman"/>
      <family val="1"/>
    </font>
    <font>
      <b/>
      <i/>
      <sz val="12"/>
      <name val="Times New Roman"/>
      <family val="1"/>
    </font>
    <font>
      <b/>
      <u val="single"/>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E"/>
      <family val="0"/>
    </font>
    <font>
      <sz val="8"/>
      <name val="Arial CE"/>
      <family val="0"/>
    </font>
    <font>
      <sz val="11"/>
      <name val="Times New Roman"/>
      <family val="1"/>
    </font>
    <font>
      <b/>
      <sz val="11"/>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i/>
      <sz val="14"/>
      <name val="Times New Roman"/>
      <family val="1"/>
    </font>
    <font>
      <sz val="10"/>
      <name val="Times New Roman"/>
      <family val="1"/>
    </font>
    <font>
      <b/>
      <sz val="12"/>
      <color indexed="12"/>
      <name val="Times New Roman"/>
      <family val="1"/>
    </font>
    <font>
      <u val="single"/>
      <sz val="12"/>
      <name val="Times New Roman"/>
      <family val="1"/>
    </font>
    <font>
      <b/>
      <sz val="16"/>
      <name val="Times New Roman"/>
      <family val="1"/>
    </font>
    <font>
      <b/>
      <sz val="9"/>
      <name val="Times New Roman"/>
      <family val="1"/>
    </font>
    <font>
      <u val="single"/>
      <sz val="12"/>
      <color indexed="12"/>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i/>
      <sz val="12"/>
      <color indexed="10"/>
      <name val="Times New Roman"/>
      <family val="1"/>
    </font>
    <font>
      <sz val="14"/>
      <color indexed="10"/>
      <name val="Times New Roman"/>
      <family val="1"/>
    </font>
    <font>
      <b/>
      <vertAlign val="superscript"/>
      <sz val="12"/>
      <color indexed="8"/>
      <name val="Times New Roman"/>
      <family val="1"/>
    </font>
    <font>
      <sz val="12"/>
      <color indexed="8"/>
      <name val="Times New Roman"/>
      <family val="1"/>
    </font>
    <font>
      <i/>
      <vertAlign val="superscript"/>
      <sz val="12"/>
      <name val="Times New Roman"/>
      <family val="1"/>
    </font>
    <font>
      <b/>
      <sz val="12"/>
      <color indexed="8"/>
      <name val="Times New Roman"/>
      <family val="1"/>
    </font>
    <font>
      <sz val="9"/>
      <name val="Times New Roman"/>
      <family val="1"/>
    </font>
    <font>
      <b/>
      <sz val="10"/>
      <name val="Times New Roman"/>
      <family val="1"/>
    </font>
    <font>
      <b/>
      <u val="single"/>
      <sz val="13"/>
      <name val="Times New Roman"/>
      <family val="1"/>
    </font>
    <font>
      <b/>
      <u val="single"/>
      <sz val="12"/>
      <color indexed="10"/>
      <name val="Times New Roman"/>
      <family val="1"/>
    </font>
    <font>
      <sz val="8"/>
      <name val="Tahoma"/>
      <family val="2"/>
    </font>
    <font>
      <b/>
      <sz val="8"/>
      <name val="Tahoma"/>
      <family val="2"/>
    </font>
    <font>
      <sz val="14"/>
      <name val="Times New Roman"/>
      <family val="1"/>
    </font>
    <font>
      <vertAlign val="superscript"/>
      <sz val="12"/>
      <color indexed="8"/>
      <name val="Times New Roman"/>
      <family val="1"/>
    </font>
    <font>
      <b/>
      <sz val="10"/>
      <color indexed="10"/>
      <name val="Arial"/>
      <family val="2"/>
    </font>
    <font>
      <b/>
      <sz val="10"/>
      <name val="Arial"/>
      <family val="2"/>
    </font>
    <font>
      <b/>
      <sz val="11"/>
      <color indexed="10"/>
      <name val="Times New Roman"/>
      <family val="1"/>
    </font>
    <font>
      <b/>
      <sz val="14"/>
      <color indexed="10"/>
      <name val="Times New Roman"/>
      <family val="1"/>
    </font>
    <font>
      <sz val="12"/>
      <color indexed="30"/>
      <name val="Times New Roman"/>
      <family val="1"/>
    </font>
    <font>
      <b/>
      <sz val="10"/>
      <color indexed="10"/>
      <name val="Times New Roman"/>
      <family val="1"/>
    </font>
    <font>
      <b/>
      <sz val="16"/>
      <color indexed="10"/>
      <name val="Times New Roman"/>
      <family val="1"/>
    </font>
    <font>
      <sz val="16"/>
      <color indexed="10"/>
      <name val="Arial"/>
      <family val="2"/>
    </font>
    <font>
      <sz val="11"/>
      <color indexed="10"/>
      <name val="Times New Roman"/>
      <family val="1"/>
    </font>
    <font>
      <i/>
      <sz val="12"/>
      <color indexed="8"/>
      <name val="Times New Roman"/>
      <family val="2"/>
    </font>
    <font>
      <sz val="12"/>
      <color indexed="9"/>
      <name val="Times New Roman"/>
      <family val="2"/>
    </font>
    <font>
      <sz val="12"/>
      <color indexed="17"/>
      <name val="Times New Roman"/>
      <family val="2"/>
    </font>
    <font>
      <b/>
      <sz val="12"/>
      <color indexed="9"/>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sz val="12"/>
      <color indexed="62"/>
      <name val="Times New Roman"/>
      <family val="2"/>
    </font>
    <font>
      <b/>
      <sz val="12"/>
      <color indexed="52"/>
      <name val="Times New Roman"/>
      <family val="2"/>
    </font>
    <font>
      <b/>
      <sz val="12"/>
      <color indexed="63"/>
      <name val="Times New Roman"/>
      <family val="2"/>
    </font>
    <font>
      <i/>
      <sz val="12"/>
      <color indexed="23"/>
      <name val="Times New Roman"/>
      <family val="2"/>
    </font>
    <font>
      <sz val="12"/>
      <color indexed="20"/>
      <name val="Times New Roman"/>
      <family val="2"/>
    </font>
    <font>
      <sz val="12"/>
      <color theme="1"/>
      <name val="Times New Roman"/>
      <family val="2"/>
    </font>
    <font>
      <sz val="12"/>
      <color theme="0"/>
      <name val="Times New Roman"/>
      <family val="2"/>
    </font>
    <font>
      <sz val="12"/>
      <color rgb="FF0061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1"/>
      <name val="Times New Roman"/>
      <family val="2"/>
    </font>
    <font>
      <sz val="12"/>
      <color rgb="FFFF0000"/>
      <name val="Times New Roman"/>
      <family val="2"/>
    </font>
    <font>
      <b/>
      <sz val="18"/>
      <color theme="3"/>
      <name val="Cambria"/>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2"/>
      <color rgb="FF9C0006"/>
      <name val="Times New Roman"/>
      <family val="2"/>
    </font>
    <font>
      <b/>
      <sz val="8"/>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1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color indexed="63"/>
      </left>
      <right style="medium"/>
      <top style="thin"/>
      <bottom style="thin"/>
    </border>
    <border>
      <left>
        <color indexed="63"/>
      </left>
      <right style="thin"/>
      <top style="thin"/>
      <bottom style="thin"/>
    </border>
    <border>
      <left style="thin"/>
      <right>
        <color indexed="63"/>
      </right>
      <top style="thin"/>
      <bottom style="medium"/>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color indexed="63"/>
      </left>
      <right style="thin"/>
      <top>
        <color indexed="63"/>
      </top>
      <bottom style="thin"/>
    </border>
    <border>
      <left style="medium"/>
      <right style="thin"/>
      <top>
        <color indexed="63"/>
      </top>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color indexed="63"/>
      </left>
      <right style="thin"/>
      <top style="medium"/>
      <bottom style="mediu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style="thin"/>
      <bottom style="medium"/>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style="thin"/>
      <top style="medium"/>
      <bottom>
        <color indexed="63"/>
      </bottom>
    </border>
    <border>
      <left style="medium"/>
      <right>
        <color indexed="63"/>
      </right>
      <top style="medium"/>
      <bottom style="thin"/>
    </border>
    <border>
      <left style="medium"/>
      <right>
        <color indexed="63"/>
      </right>
      <top>
        <color indexed="63"/>
      </top>
      <bottom style="thin"/>
    </border>
    <border>
      <left>
        <color indexed="63"/>
      </left>
      <right style="thin"/>
      <top style="medium"/>
      <bottom>
        <color indexed="63"/>
      </bottom>
    </border>
    <border>
      <left style="medium"/>
      <right>
        <color indexed="63"/>
      </right>
      <top style="thin"/>
      <bottom>
        <color indexed="63"/>
      </botto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mediu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2" borderId="0" applyNumberFormat="0" applyBorder="0" applyAlignment="0" applyProtection="0"/>
    <xf numFmtId="0" fontId="33" fillId="5" borderId="0" applyNumberFormat="0" applyBorder="0" applyAlignment="0" applyProtection="0"/>
    <xf numFmtId="0" fontId="33" fillId="16" borderId="0" applyNumberFormat="0" applyBorder="0" applyAlignment="0" applyProtection="0"/>
    <xf numFmtId="0" fontId="33"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12"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34" fillId="24" borderId="0" applyNumberFormat="0" applyBorder="0" applyAlignment="0" applyProtection="0"/>
    <xf numFmtId="0" fontId="34" fillId="17" borderId="0" applyNumberFormat="0" applyBorder="0" applyAlignment="0" applyProtection="0"/>
    <xf numFmtId="0" fontId="34" fillId="12"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5" fillId="3" borderId="0" applyNumberFormat="0" applyBorder="0" applyAlignment="0" applyProtection="0"/>
    <xf numFmtId="0" fontId="36" fillId="3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90" fillId="31" borderId="0" applyNumberFormat="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2" borderId="5" applyNumberFormat="0" applyAlignment="0" applyProtection="0"/>
    <xf numFmtId="0" fontId="43" fillId="9" borderId="1" applyNumberFormat="0" applyAlignment="0" applyProtection="0"/>
    <xf numFmtId="0" fontId="91" fillId="33" borderId="6" applyNumberFormat="0" applyAlignment="0" applyProtection="0"/>
    <xf numFmtId="0" fontId="4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8" applyNumberFormat="0" applyFill="0" applyAlignment="0" applyProtection="0"/>
    <xf numFmtId="0" fontId="93" fillId="0" borderId="9" applyNumberFormat="0" applyFill="0" applyAlignment="0" applyProtection="0"/>
    <xf numFmtId="0" fontId="94" fillId="0" borderId="10" applyNumberFormat="0" applyFill="0" applyAlignment="0" applyProtection="0"/>
    <xf numFmtId="0" fontId="94" fillId="0" borderId="0" applyNumberFormat="0" applyFill="0" applyBorder="0" applyAlignment="0" applyProtection="0"/>
    <xf numFmtId="0" fontId="45" fillId="34" borderId="0" applyNumberFormat="0" applyBorder="0" applyAlignment="0" applyProtection="0"/>
    <xf numFmtId="0" fontId="95" fillId="35" borderId="0" applyNumberFormat="0" applyBorder="0" applyAlignment="0" applyProtection="0"/>
    <xf numFmtId="0" fontId="88" fillId="0" borderId="0">
      <alignment/>
      <protection/>
    </xf>
    <xf numFmtId="0" fontId="0" fillId="0" borderId="0">
      <alignment/>
      <protection/>
    </xf>
    <xf numFmtId="0" fontId="20" fillId="0" borderId="0">
      <alignment/>
      <protection/>
    </xf>
    <xf numFmtId="0" fontId="20" fillId="0" borderId="0">
      <alignment/>
      <protection/>
    </xf>
    <xf numFmtId="0" fontId="18" fillId="0" borderId="0">
      <alignment/>
      <protection/>
    </xf>
    <xf numFmtId="0" fontId="20" fillId="0" borderId="0">
      <alignment/>
      <protection/>
    </xf>
    <xf numFmtId="0" fontId="2" fillId="36" borderId="11" applyNumberFormat="0" applyFont="0" applyAlignment="0" applyProtection="0"/>
    <xf numFmtId="0" fontId="2" fillId="36" borderId="11" applyNumberFormat="0" applyFont="0" applyAlignment="0" applyProtection="0"/>
    <xf numFmtId="0" fontId="2" fillId="36" borderId="11" applyNumberFormat="0" applyFont="0" applyAlignment="0" applyProtection="0"/>
    <xf numFmtId="0" fontId="46" fillId="30" borderId="12"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37" borderId="13" applyNumberFormat="0" applyFont="0" applyAlignment="0" applyProtection="0"/>
    <xf numFmtId="0" fontId="96" fillId="0" borderId="14" applyNumberFormat="0" applyFill="0" applyAlignment="0" applyProtection="0"/>
    <xf numFmtId="4" fontId="11" fillId="34" borderId="15" applyNumberFormat="0" applyProtection="0">
      <alignment vertical="center"/>
    </xf>
    <xf numFmtId="4" fontId="12" fillId="34" borderId="15" applyNumberFormat="0" applyProtection="0">
      <alignment vertical="center"/>
    </xf>
    <xf numFmtId="4" fontId="11" fillId="34" borderId="15" applyNumberFormat="0" applyProtection="0">
      <alignment horizontal="left" vertical="center" indent="1"/>
    </xf>
    <xf numFmtId="0" fontId="11" fillId="34" borderId="15" applyNumberFormat="0" applyProtection="0">
      <alignment horizontal="left" vertical="top" indent="1"/>
    </xf>
    <xf numFmtId="4" fontId="13" fillId="3" borderId="15" applyNumberFormat="0" applyProtection="0">
      <alignment horizontal="right" vertical="center"/>
    </xf>
    <xf numFmtId="4" fontId="13" fillId="17" borderId="15" applyNumberFormat="0" applyProtection="0">
      <alignment horizontal="right" vertical="center"/>
    </xf>
    <xf numFmtId="4" fontId="13" fillId="27" borderId="15" applyNumberFormat="0" applyProtection="0">
      <alignment horizontal="right" vertical="center"/>
    </xf>
    <xf numFmtId="4" fontId="13" fillId="18" borderId="15" applyNumberFormat="0" applyProtection="0">
      <alignment horizontal="right" vertical="center"/>
    </xf>
    <xf numFmtId="4" fontId="13" fillId="23" borderId="15" applyNumberFormat="0" applyProtection="0">
      <alignment horizontal="right" vertical="center"/>
    </xf>
    <xf numFmtId="4" fontId="13" fillId="29" borderId="15" applyNumberFormat="0" applyProtection="0">
      <alignment horizontal="right" vertical="center"/>
    </xf>
    <xf numFmtId="4" fontId="13" fillId="28" borderId="15" applyNumberFormat="0" applyProtection="0">
      <alignment horizontal="right" vertical="center"/>
    </xf>
    <xf numFmtId="4" fontId="13" fillId="38" borderId="15" applyNumberFormat="0" applyProtection="0">
      <alignment horizontal="right" vertical="center"/>
    </xf>
    <xf numFmtId="4" fontId="13" fillId="12" borderId="15" applyNumberFormat="0" applyProtection="0">
      <alignment horizontal="right" vertical="center"/>
    </xf>
    <xf numFmtId="4" fontId="11" fillId="39" borderId="16" applyNumberFormat="0" applyProtection="0">
      <alignment horizontal="left" vertical="center" indent="1"/>
    </xf>
    <xf numFmtId="4" fontId="13" fillId="40" borderId="0" applyNumberFormat="0" applyProtection="0">
      <alignment horizontal="left" vertical="center" indent="1"/>
    </xf>
    <xf numFmtId="4" fontId="14" fillId="41" borderId="0" applyNumberFormat="0" applyProtection="0">
      <alignment horizontal="left" vertical="center" indent="1"/>
    </xf>
    <xf numFmtId="4" fontId="13" fillId="42" borderId="15" applyNumberFormat="0" applyProtection="0">
      <alignment horizontal="right" vertical="center"/>
    </xf>
    <xf numFmtId="4" fontId="13" fillId="40" borderId="0" applyNumberFormat="0" applyProtection="0">
      <alignment horizontal="left" vertical="center" indent="1"/>
    </xf>
    <xf numFmtId="4" fontId="13" fillId="42" borderId="0" applyNumberFormat="0" applyProtection="0">
      <alignment horizontal="left" vertical="center" indent="1"/>
    </xf>
    <xf numFmtId="0" fontId="0" fillId="41" borderId="15" applyNumberFormat="0" applyProtection="0">
      <alignment horizontal="left" vertical="center" indent="1"/>
    </xf>
    <xf numFmtId="0" fontId="0" fillId="41" borderId="15" applyNumberFormat="0" applyProtection="0">
      <alignment horizontal="left" vertical="top" indent="1"/>
    </xf>
    <xf numFmtId="0" fontId="0" fillId="42" borderId="15" applyNumberFormat="0" applyProtection="0">
      <alignment horizontal="left" vertical="center" indent="1"/>
    </xf>
    <xf numFmtId="0" fontId="0" fillId="42" borderId="15" applyNumberFormat="0" applyProtection="0">
      <alignment horizontal="left" vertical="top" indent="1"/>
    </xf>
    <xf numFmtId="0" fontId="0" fillId="16" borderId="15" applyNumberFormat="0" applyProtection="0">
      <alignment horizontal="left" vertical="center" indent="1"/>
    </xf>
    <xf numFmtId="0" fontId="0" fillId="16" borderId="15" applyNumberFormat="0" applyProtection="0">
      <alignment horizontal="left" vertical="top" indent="1"/>
    </xf>
    <xf numFmtId="0" fontId="0" fillId="40" borderId="15" applyNumberFormat="0" applyProtection="0">
      <alignment horizontal="left" vertical="center" indent="1"/>
    </xf>
    <xf numFmtId="0" fontId="0" fillId="40" borderId="15" applyNumberFormat="0" applyProtection="0">
      <alignment horizontal="left" vertical="top" indent="1"/>
    </xf>
    <xf numFmtId="4" fontId="11" fillId="42" borderId="0" applyNumberFormat="0" applyProtection="0">
      <alignment horizontal="left" vertical="center" indent="1"/>
    </xf>
    <xf numFmtId="4" fontId="13" fillId="36" borderId="15" applyNumberFormat="0" applyProtection="0">
      <alignment vertical="center"/>
    </xf>
    <xf numFmtId="4" fontId="15" fillId="36" borderId="15" applyNumberFormat="0" applyProtection="0">
      <alignment vertical="center"/>
    </xf>
    <xf numFmtId="4" fontId="13" fillId="36" borderId="15" applyNumberFormat="0" applyProtection="0">
      <alignment horizontal="left" vertical="center" indent="1"/>
    </xf>
    <xf numFmtId="0" fontId="13" fillId="36" borderId="15" applyNumberFormat="0" applyProtection="0">
      <alignment horizontal="left" vertical="top" indent="1"/>
    </xf>
    <xf numFmtId="4" fontId="13" fillId="40" borderId="15" applyNumberFormat="0" applyProtection="0">
      <alignment horizontal="right" vertical="center"/>
    </xf>
    <xf numFmtId="4" fontId="15" fillId="40" borderId="15" applyNumberFormat="0" applyProtection="0">
      <alignment horizontal="right" vertical="center"/>
    </xf>
    <xf numFmtId="4" fontId="13" fillId="42" borderId="15" applyNumberFormat="0" applyProtection="0">
      <alignment horizontal="left" vertical="center" indent="1"/>
    </xf>
    <xf numFmtId="0" fontId="13" fillId="42" borderId="15" applyNumberFormat="0" applyProtection="0">
      <alignment horizontal="left" vertical="top" indent="1"/>
    </xf>
    <xf numFmtId="4" fontId="16" fillId="43" borderId="0" applyNumberFormat="0" applyProtection="0">
      <alignment horizontal="left" vertical="center" indent="1"/>
    </xf>
    <xf numFmtId="4" fontId="17" fillId="40" borderId="15" applyNumberFormat="0" applyProtection="0">
      <alignment horizontal="right" vertical="center"/>
    </xf>
    <xf numFmtId="0" fontId="97" fillId="0" borderId="17" applyNumberFormat="0" applyFill="0" applyAlignment="0" applyProtection="0"/>
    <xf numFmtId="0" fontId="98" fillId="0" borderId="0" applyNumberFormat="0" applyFill="0" applyBorder="0" applyAlignment="0" applyProtection="0"/>
    <xf numFmtId="0" fontId="47" fillId="0" borderId="0" applyNumberFormat="0" applyFill="0" applyBorder="0" applyAlignment="0" applyProtection="0"/>
    <xf numFmtId="0" fontId="99" fillId="0" borderId="0" applyNumberFormat="0" applyFill="0" applyBorder="0" applyAlignment="0" applyProtection="0"/>
    <xf numFmtId="0" fontId="48" fillId="0" borderId="18" applyNumberFormat="0" applyFill="0" applyAlignment="0" applyProtection="0"/>
    <xf numFmtId="0" fontId="100" fillId="44" borderId="19" applyNumberFormat="0" applyAlignment="0" applyProtection="0"/>
    <xf numFmtId="0" fontId="101" fillId="45" borderId="19" applyNumberFormat="0" applyAlignment="0" applyProtection="0"/>
    <xf numFmtId="0" fontId="102" fillId="45" borderId="20" applyNumberFormat="0" applyAlignment="0" applyProtection="0"/>
    <xf numFmtId="0" fontId="103" fillId="0" borderId="0" applyNumberFormat="0" applyFill="0" applyBorder="0" applyAlignment="0" applyProtection="0"/>
    <xf numFmtId="0" fontId="49" fillId="0" borderId="0" applyNumberFormat="0" applyFill="0" applyBorder="0" applyAlignment="0" applyProtection="0"/>
    <xf numFmtId="0" fontId="104" fillId="46" borderId="0" applyNumberFormat="0" applyBorder="0" applyAlignment="0" applyProtection="0"/>
    <xf numFmtId="0" fontId="89"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89" fillId="51" borderId="0" applyNumberFormat="0" applyBorder="0" applyAlignment="0" applyProtection="0"/>
    <xf numFmtId="0" fontId="89" fillId="52" borderId="0" applyNumberFormat="0" applyBorder="0" applyAlignment="0" applyProtection="0"/>
  </cellStyleXfs>
  <cellXfs count="91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21" xfId="0" applyFont="1" applyBorder="1" applyAlignment="1">
      <alignment horizontal="center" vertical="center"/>
    </xf>
    <xf numFmtId="0" fontId="1" fillId="0" borderId="0" xfId="0" applyFont="1" applyBorder="1" applyAlignment="1">
      <alignment horizontal="center" vertical="center"/>
    </xf>
    <xf numFmtId="49" fontId="2" fillId="0" borderId="0" xfId="0" applyNumberFormat="1" applyFont="1" applyAlignment="1">
      <alignment/>
    </xf>
    <xf numFmtId="0" fontId="3" fillId="0" borderId="0" xfId="0" applyFont="1" applyAlignment="1">
      <alignment horizontal="center" vertical="center" wrapText="1"/>
    </xf>
    <xf numFmtId="49" fontId="2" fillId="0" borderId="0" xfId="0" applyNumberFormat="1" applyFont="1" applyBorder="1" applyAlignment="1">
      <alignment/>
    </xf>
    <xf numFmtId="49" fontId="2" fillId="0" borderId="0" xfId="0" applyNumberFormat="1" applyFont="1" applyAlignment="1">
      <alignment horizontal="lef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22"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 fillId="0" borderId="22"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vertical="center" wrapText="1"/>
    </xf>
    <xf numFmtId="49" fontId="2" fillId="0" borderId="22" xfId="0" applyNumberFormat="1" applyFont="1" applyBorder="1" applyAlignment="1">
      <alignment horizontal="left" vertical="center" wrapText="1" indent="1"/>
    </xf>
    <xf numFmtId="49" fontId="1" fillId="0" borderId="22" xfId="0" applyNumberFormat="1" applyFont="1" applyBorder="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23" xfId="0" applyFont="1" applyBorder="1" applyAlignment="1">
      <alignment horizontal="center" vertical="center" wrapText="1"/>
    </xf>
    <xf numFmtId="0" fontId="2" fillId="0" borderId="0" xfId="0" applyFont="1" applyAlignment="1">
      <alignment horizontal="left" vertical="center" wrapText="1"/>
    </xf>
    <xf numFmtId="0" fontId="2" fillId="0" borderId="22" xfId="0"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3" fontId="2" fillId="0" borderId="22" xfId="0" applyNumberFormat="1" applyFont="1" applyFill="1" applyBorder="1" applyAlignment="1">
      <alignment horizontal="center" wrapText="1"/>
    </xf>
    <xf numFmtId="0" fontId="2" fillId="0" borderId="24"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3" fontId="2" fillId="0" borderId="23" xfId="0" applyNumberFormat="1" applyFont="1" applyFill="1" applyBorder="1" applyAlignment="1">
      <alignment horizontal="center" vertical="center" wrapText="1"/>
    </xf>
    <xf numFmtId="0" fontId="2" fillId="0" borderId="0" xfId="0" applyFont="1" applyFill="1" applyAlignment="1">
      <alignment/>
    </xf>
    <xf numFmtId="49" fontId="1" fillId="0" borderId="22" xfId="0" applyNumberFormat="1" applyFont="1" applyBorder="1" applyAlignment="1">
      <alignment horizontal="left" vertical="center" wrapText="1" indent="1"/>
    </xf>
    <xf numFmtId="49" fontId="2" fillId="0" borderId="22" xfId="0" applyNumberFormat="1" applyFont="1" applyFill="1" applyBorder="1" applyAlignment="1">
      <alignment horizontal="left" vertical="center" wrapText="1" indent="1"/>
    </xf>
    <xf numFmtId="49" fontId="1" fillId="0" borderId="26"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3" fontId="1" fillId="34" borderId="22" xfId="0" applyNumberFormat="1" applyFont="1" applyFill="1" applyBorder="1" applyAlignment="1">
      <alignment horizontal="right" vertical="center" wrapText="1" indent="1"/>
    </xf>
    <xf numFmtId="3" fontId="1" fillId="34" borderId="23" xfId="0" applyNumberFormat="1" applyFont="1" applyFill="1" applyBorder="1" applyAlignment="1">
      <alignment horizontal="right" vertical="center" wrapText="1" indent="1"/>
    </xf>
    <xf numFmtId="3" fontId="2" fillId="4" borderId="22" xfId="0" applyNumberFormat="1" applyFont="1" applyFill="1" applyBorder="1" applyAlignment="1">
      <alignment horizontal="right" vertical="center" wrapText="1" indent="1"/>
    </xf>
    <xf numFmtId="3" fontId="2" fillId="34" borderId="22" xfId="0" applyNumberFormat="1" applyFont="1" applyFill="1" applyBorder="1" applyAlignment="1">
      <alignment horizontal="right" vertical="center" wrapText="1" indent="1"/>
    </xf>
    <xf numFmtId="3" fontId="1" fillId="34" borderId="27" xfId="0" applyNumberFormat="1" applyFont="1" applyFill="1" applyBorder="1" applyAlignment="1">
      <alignment horizontal="right" vertical="center" wrapText="1" indent="1"/>
    </xf>
    <xf numFmtId="0" fontId="1" fillId="0" borderId="22" xfId="0" applyFont="1" applyBorder="1" applyAlignment="1">
      <alignment horizontal="left" vertical="top" wrapText="1" indent="1"/>
    </xf>
    <xf numFmtId="0" fontId="2" fillId="0" borderId="22" xfId="0" applyFont="1" applyBorder="1" applyAlignment="1">
      <alignment horizontal="left" vertical="top" wrapText="1" indent="1"/>
    </xf>
    <xf numFmtId="0" fontId="1" fillId="0" borderId="26" xfId="0" applyFont="1" applyBorder="1" applyAlignment="1">
      <alignment horizontal="left" wrapText="1" indent="1"/>
    </xf>
    <xf numFmtId="0" fontId="2" fillId="0" borderId="0" xfId="0" applyFont="1" applyAlignment="1">
      <alignment horizontal="left" indent="1"/>
    </xf>
    <xf numFmtId="3" fontId="2" fillId="4" borderId="23" xfId="0" applyNumberFormat="1" applyFont="1" applyFill="1" applyBorder="1" applyAlignment="1">
      <alignment horizontal="right" vertical="center" wrapText="1" indent="1"/>
    </xf>
    <xf numFmtId="3" fontId="2" fillId="34" borderId="23" xfId="0" applyNumberFormat="1" applyFont="1" applyFill="1" applyBorder="1" applyAlignment="1">
      <alignment horizontal="right" vertical="center" wrapText="1" indent="1"/>
    </xf>
    <xf numFmtId="49" fontId="1" fillId="0" borderId="22" xfId="0" applyNumberFormat="1" applyFont="1" applyBorder="1" applyAlignment="1">
      <alignment horizontal="left" vertical="top" wrapText="1" indent="1"/>
    </xf>
    <xf numFmtId="49" fontId="2" fillId="0" borderId="22" xfId="0" applyNumberFormat="1" applyFont="1" applyBorder="1" applyAlignment="1">
      <alignment horizontal="left" vertical="top" wrapText="1" indent="1"/>
    </xf>
    <xf numFmtId="49" fontId="2" fillId="0" borderId="22" xfId="0" applyNumberFormat="1" applyFont="1" applyFill="1" applyBorder="1" applyAlignment="1">
      <alignment horizontal="left" vertical="top" wrapText="1" indent="1"/>
    </xf>
    <xf numFmtId="49" fontId="1" fillId="0" borderId="26" xfId="0" applyNumberFormat="1" applyFont="1" applyFill="1" applyBorder="1" applyAlignment="1">
      <alignment horizontal="left" vertical="top" wrapText="1" indent="1"/>
    </xf>
    <xf numFmtId="3" fontId="1" fillId="34" borderId="22" xfId="0" applyNumberFormat="1" applyFont="1" applyFill="1" applyBorder="1" applyAlignment="1">
      <alignment horizontal="right" vertical="center" wrapText="1" indent="1"/>
    </xf>
    <xf numFmtId="3" fontId="1" fillId="34" borderId="26" xfId="0" applyNumberFormat="1" applyFont="1" applyFill="1" applyBorder="1" applyAlignment="1">
      <alignment horizontal="right" vertical="center" wrapText="1" indent="1"/>
    </xf>
    <xf numFmtId="49" fontId="1" fillId="0" borderId="22" xfId="0" applyNumberFormat="1" applyFont="1" applyBorder="1" applyAlignment="1">
      <alignment horizontal="left" vertical="center" wrapText="1" indent="1"/>
    </xf>
    <xf numFmtId="49" fontId="1" fillId="0" borderId="22" xfId="0" applyNumberFormat="1" applyFont="1" applyFill="1" applyBorder="1" applyAlignment="1">
      <alignment horizontal="left" vertical="center" wrapText="1" indent="1"/>
    </xf>
    <xf numFmtId="49" fontId="1" fillId="0" borderId="26" xfId="0" applyNumberFormat="1" applyFont="1" applyFill="1" applyBorder="1" applyAlignment="1">
      <alignment horizontal="left" vertical="center" wrapText="1" indent="1"/>
    </xf>
    <xf numFmtId="49" fontId="2" fillId="0" borderId="22" xfId="0" applyNumberFormat="1" applyFont="1" applyBorder="1" applyAlignment="1">
      <alignment horizontal="left" vertical="top" wrapText="1" indent="1"/>
    </xf>
    <xf numFmtId="3" fontId="2" fillId="0" borderId="22" xfId="0" applyNumberFormat="1" applyFont="1" applyFill="1" applyBorder="1" applyAlignment="1">
      <alignment horizontal="right" vertical="center" wrapText="1" indent="1"/>
    </xf>
    <xf numFmtId="0" fontId="1" fillId="34" borderId="23" xfId="0" applyFont="1" applyFill="1" applyBorder="1" applyAlignment="1">
      <alignment horizontal="right" vertical="center" wrapText="1" indent="1"/>
    </xf>
    <xf numFmtId="0" fontId="1" fillId="0" borderId="22" xfId="0" applyFont="1" applyBorder="1" applyAlignment="1">
      <alignment horizontal="left" vertical="center" wrapText="1" indent="1"/>
    </xf>
    <xf numFmtId="0" fontId="2" fillId="0" borderId="22" xfId="0" applyFont="1" applyBorder="1" applyAlignment="1">
      <alignment horizontal="left" vertical="center" wrapText="1" indent="1"/>
    </xf>
    <xf numFmtId="49" fontId="2" fillId="0" borderId="0" xfId="0" applyNumberFormat="1" applyFont="1" applyBorder="1" applyAlignment="1">
      <alignment horizontal="left" indent="1"/>
    </xf>
    <xf numFmtId="0" fontId="1" fillId="0" borderId="0" xfId="0" applyFont="1" applyBorder="1" applyAlignment="1">
      <alignment horizontal="left" vertical="center" wrapText="1" indent="1"/>
    </xf>
    <xf numFmtId="0" fontId="2" fillId="0" borderId="0" xfId="0" applyFont="1" applyAlignment="1">
      <alignment horizontal="left" vertical="center" wrapText="1" indent="1"/>
    </xf>
    <xf numFmtId="49" fontId="1" fillId="0" borderId="22" xfId="0" applyNumberFormat="1" applyFont="1" applyFill="1" applyBorder="1" applyAlignment="1">
      <alignment horizontal="left" vertical="top" wrapText="1" indent="1"/>
    </xf>
    <xf numFmtId="49" fontId="2" fillId="0" borderId="0" xfId="0" applyNumberFormat="1" applyFont="1" applyAlignment="1">
      <alignment vertical="center" wrapText="1"/>
    </xf>
    <xf numFmtId="3" fontId="2" fillId="0" borderId="0" xfId="0" applyNumberFormat="1" applyFont="1" applyBorder="1" applyAlignment="1">
      <alignment vertical="center" wrapText="1"/>
    </xf>
    <xf numFmtId="3" fontId="1" fillId="0" borderId="0" xfId="0" applyNumberFormat="1" applyFont="1" applyBorder="1" applyAlignment="1">
      <alignment vertical="center" wrapText="1"/>
    </xf>
    <xf numFmtId="3" fontId="2" fillId="0" borderId="0" xfId="0" applyNumberFormat="1" applyFont="1" applyBorder="1" applyAlignment="1">
      <alignment horizontal="center" vertical="center" wrapText="1"/>
    </xf>
    <xf numFmtId="0" fontId="2" fillId="0" borderId="23" xfId="0" applyFont="1" applyFill="1" applyBorder="1" applyAlignment="1">
      <alignment horizontal="left" vertical="center" wrapText="1" indent="1"/>
    </xf>
    <xf numFmtId="3" fontId="1" fillId="0" borderId="0" xfId="87" applyNumberFormat="1" applyFont="1" applyBorder="1" applyAlignment="1">
      <alignment vertical="center" wrapText="1"/>
      <protection/>
    </xf>
    <xf numFmtId="3" fontId="1" fillId="0" borderId="0" xfId="87" applyNumberFormat="1" applyFont="1" applyBorder="1" applyAlignment="1">
      <alignment horizontal="center" vertical="center" wrapText="1"/>
      <protection/>
    </xf>
    <xf numFmtId="3" fontId="2" fillId="0" borderId="0" xfId="87" applyNumberFormat="1" applyFont="1" applyBorder="1" applyAlignment="1">
      <alignment vertical="center" wrapText="1"/>
      <protection/>
    </xf>
    <xf numFmtId="0" fontId="1" fillId="0" borderId="0" xfId="0" applyFont="1" applyAlignment="1">
      <alignment vertical="center" wrapText="1"/>
    </xf>
    <xf numFmtId="0" fontId="1" fillId="0" borderId="0" xfId="0" applyFont="1" applyBorder="1" applyAlignment="1">
      <alignment vertical="center" wrapText="1"/>
    </xf>
    <xf numFmtId="0" fontId="2" fillId="34" borderId="27" xfId="0" applyFont="1" applyFill="1" applyBorder="1" applyAlignment="1">
      <alignment horizontal="right" vertical="center" wrapText="1" indent="1"/>
    </xf>
    <xf numFmtId="3" fontId="1" fillId="4" borderId="22" xfId="0" applyNumberFormat="1" applyFont="1" applyFill="1" applyBorder="1" applyAlignment="1">
      <alignment horizontal="right" vertical="center" wrapText="1" indent="1"/>
    </xf>
    <xf numFmtId="3" fontId="1" fillId="0" borderId="23" xfId="0" applyNumberFormat="1" applyFont="1" applyFill="1" applyBorder="1" applyAlignment="1">
      <alignment horizontal="center" vertical="center" wrapText="1"/>
    </xf>
    <xf numFmtId="49" fontId="1" fillId="0" borderId="22" xfId="0" applyNumberFormat="1" applyFont="1" applyFill="1" applyBorder="1" applyAlignment="1">
      <alignment horizontal="left" vertical="center" wrapText="1" indent="1"/>
    </xf>
    <xf numFmtId="0" fontId="1" fillId="0" borderId="26" xfId="0" applyFont="1" applyBorder="1" applyAlignment="1">
      <alignment horizontal="left" vertical="center" wrapText="1" indent="1"/>
    </xf>
    <xf numFmtId="0" fontId="2" fillId="0" borderId="23" xfId="0" applyFont="1" applyFill="1" applyBorder="1" applyAlignment="1">
      <alignment horizontal="center" vertical="center" wrapText="1"/>
    </xf>
    <xf numFmtId="3" fontId="2" fillId="0" borderId="22" xfId="0" applyNumberFormat="1" applyFont="1" applyBorder="1" applyAlignment="1">
      <alignment horizontal="center" vertical="center" wrapText="1"/>
    </xf>
    <xf numFmtId="3" fontId="1" fillId="4" borderId="23" xfId="0" applyNumberFormat="1" applyFont="1" applyFill="1" applyBorder="1" applyAlignment="1">
      <alignment horizontal="right" vertical="center" wrapText="1" indent="1"/>
    </xf>
    <xf numFmtId="3" fontId="2" fillId="4" borderId="22" xfId="0" applyNumberFormat="1" applyFont="1" applyFill="1" applyBorder="1" applyAlignment="1">
      <alignment horizontal="right" vertical="center" wrapText="1"/>
    </xf>
    <xf numFmtId="3" fontId="2" fillId="0" borderId="23"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49" fontId="1" fillId="0" borderId="22" xfId="0" applyNumberFormat="1" applyFont="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Border="1" applyAlignment="1">
      <alignment/>
    </xf>
    <xf numFmtId="0" fontId="1" fillId="0" borderId="22" xfId="0" applyFont="1" applyBorder="1" applyAlignment="1">
      <alignment horizontal="left" vertical="center" wrapText="1"/>
    </xf>
    <xf numFmtId="0" fontId="1" fillId="0" borderId="22" xfId="0" applyFont="1" applyFill="1" applyBorder="1" applyAlignment="1">
      <alignment horizontal="left" vertical="center" wrapText="1" indent="1"/>
    </xf>
    <xf numFmtId="0" fontId="2" fillId="0" borderId="0" xfId="0" applyFont="1" applyAlignment="1">
      <alignment/>
    </xf>
    <xf numFmtId="49" fontId="2" fillId="0" borderId="0" xfId="0" applyNumberFormat="1" applyFont="1" applyAlignment="1">
      <alignment/>
    </xf>
    <xf numFmtId="1" fontId="2" fillId="0" borderId="22" xfId="0" applyNumberFormat="1" applyFont="1" applyFill="1" applyBorder="1" applyAlignment="1">
      <alignment horizontal="center" vertical="center" wrapText="1"/>
    </xf>
    <xf numFmtId="49" fontId="1" fillId="0" borderId="26" xfId="0" applyNumberFormat="1" applyFont="1" applyFill="1" applyBorder="1" applyAlignment="1">
      <alignment horizontal="left" vertical="center" wrapText="1" indent="1"/>
    </xf>
    <xf numFmtId="3" fontId="1" fillId="0" borderId="22"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49" fontId="1" fillId="0" borderId="22" xfId="0" applyNumberFormat="1" applyFont="1" applyBorder="1" applyAlignment="1">
      <alignment vertical="center" wrapText="1"/>
    </xf>
    <xf numFmtId="0" fontId="1"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2" xfId="87" applyFont="1" applyBorder="1" applyAlignment="1">
      <alignment horizontal="center" vertical="center" wrapText="1"/>
      <protection/>
    </xf>
    <xf numFmtId="3" fontId="2" fillId="0" borderId="22" xfId="87" applyNumberFormat="1" applyFont="1" applyBorder="1" applyAlignment="1">
      <alignment horizontal="center" vertical="center" wrapText="1"/>
      <protection/>
    </xf>
    <xf numFmtId="0" fontId="1" fillId="0" borderId="23" xfId="87" applyFont="1" applyBorder="1" applyAlignment="1">
      <alignment horizontal="center" vertical="center" wrapText="1"/>
      <protection/>
    </xf>
    <xf numFmtId="3" fontId="2" fillId="0" borderId="24" xfId="87" applyNumberFormat="1" applyFont="1" applyBorder="1" applyAlignment="1">
      <alignment vertical="center" wrapText="1"/>
      <protection/>
    </xf>
    <xf numFmtId="3" fontId="2" fillId="0" borderId="23" xfId="87" applyNumberFormat="1" applyFont="1" applyBorder="1" applyAlignment="1">
      <alignment horizontal="center" vertical="center" wrapText="1"/>
      <protection/>
    </xf>
    <xf numFmtId="3" fontId="2" fillId="0" borderId="25" xfId="87" applyNumberFormat="1" applyFont="1" applyBorder="1" applyAlignment="1">
      <alignment horizontal="center" vertical="center" wrapText="1"/>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22" xfId="0" applyFont="1" applyBorder="1" applyAlignment="1">
      <alignment horizontal="left" vertical="center" wrapText="1" indent="1"/>
    </xf>
    <xf numFmtId="0" fontId="2" fillId="0" borderId="22" xfId="0" applyFont="1" applyBorder="1" applyAlignment="1">
      <alignment horizontal="center" vertical="center" wrapText="1"/>
    </xf>
    <xf numFmtId="0" fontId="1" fillId="0" borderId="24" xfId="0" applyFont="1" applyBorder="1" applyAlignment="1">
      <alignment horizontal="left" vertical="center" wrapText="1" indent="1"/>
    </xf>
    <xf numFmtId="49" fontId="1" fillId="0" borderId="22" xfId="0" applyNumberFormat="1" applyFont="1" applyFill="1" applyBorder="1" applyAlignment="1">
      <alignment horizontal="left" vertical="top" wrapText="1" indent="1"/>
    </xf>
    <xf numFmtId="49" fontId="2" fillId="0" borderId="22" xfId="0" applyNumberFormat="1" applyFont="1" applyBorder="1" applyAlignment="1">
      <alignment horizontal="left" vertical="center" wrapText="1" indent="1"/>
    </xf>
    <xf numFmtId="0" fontId="2" fillId="0" borderId="28" xfId="0" applyFont="1" applyBorder="1" applyAlignment="1">
      <alignment horizontal="left" vertical="top" wrapText="1" indent="1"/>
    </xf>
    <xf numFmtId="0" fontId="2" fillId="0" borderId="22" xfId="0" applyFont="1" applyFill="1" applyBorder="1" applyAlignment="1">
      <alignment horizontal="left" vertical="center" wrapText="1" indent="1"/>
    </xf>
    <xf numFmtId="0" fontId="2" fillId="0" borderId="0" xfId="0" applyFont="1" applyFill="1" applyAlignment="1">
      <alignment vertical="center" wrapText="1"/>
    </xf>
    <xf numFmtId="0" fontId="2" fillId="0" borderId="23" xfId="0" applyNumberFormat="1" applyFont="1" applyFill="1" applyBorder="1" applyAlignment="1">
      <alignment horizontal="left" vertical="center" wrapText="1" indent="1"/>
    </xf>
    <xf numFmtId="0" fontId="2" fillId="0" borderId="0" xfId="0" applyFont="1" applyFill="1" applyAlignment="1">
      <alignment horizontal="left" vertical="center" wrapText="1" indent="1"/>
    </xf>
    <xf numFmtId="0" fontId="2" fillId="0" borderId="0" xfId="0" applyFont="1" applyFill="1" applyAlignment="1">
      <alignment horizontal="left" vertical="center" wrapText="1" indent="3"/>
    </xf>
    <xf numFmtId="0" fontId="2" fillId="0" borderId="0" xfId="0" applyFont="1" applyFill="1" applyAlignment="1">
      <alignment horizontal="left" vertical="center" wrapText="1" indent="2"/>
    </xf>
    <xf numFmtId="0" fontId="1" fillId="0" borderId="29" xfId="0" applyFont="1" applyBorder="1" applyAlignment="1">
      <alignment horizontal="center" vertical="center" wrapText="1"/>
    </xf>
    <xf numFmtId="49" fontId="1" fillId="0" borderId="0" xfId="0" applyNumberFormat="1" applyFont="1" applyFill="1" applyBorder="1" applyAlignment="1">
      <alignment horizontal="left" vertical="top" wrapText="1" inden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right" vertical="center" wrapText="1" indent="1"/>
    </xf>
    <xf numFmtId="0" fontId="2" fillId="0" borderId="0" xfId="0" applyFont="1" applyFill="1" applyBorder="1" applyAlignment="1">
      <alignment horizontal="right" vertical="center" wrapText="1" indent="1"/>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26" fillId="0" borderId="0" xfId="0" applyFont="1" applyAlignment="1">
      <alignment horizontal="center" vertical="center" wrapText="1"/>
    </xf>
    <xf numFmtId="0" fontId="17" fillId="0" borderId="0" xfId="0" applyFont="1" applyBorder="1" applyAlignment="1">
      <alignment/>
    </xf>
    <xf numFmtId="49" fontId="2" fillId="0" borderId="28" xfId="0" applyNumberFormat="1" applyFont="1" applyBorder="1" applyAlignment="1">
      <alignment horizontal="left" vertical="center" wrapText="1" indent="1"/>
    </xf>
    <xf numFmtId="0" fontId="2" fillId="0" borderId="30" xfId="0" applyFont="1" applyBorder="1" applyAlignment="1">
      <alignment horizontal="center" vertical="center" wrapText="1"/>
    </xf>
    <xf numFmtId="0" fontId="1" fillId="0" borderId="26"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wrapText="1"/>
    </xf>
    <xf numFmtId="0" fontId="0" fillId="0" borderId="0" xfId="0" applyFill="1" applyAlignment="1">
      <alignment/>
    </xf>
    <xf numFmtId="0" fontId="26" fillId="0" borderId="0" xfId="0" applyFont="1" applyFill="1" applyAlignment="1">
      <alignment vertical="center" wrapText="1"/>
    </xf>
    <xf numFmtId="0" fontId="2" fillId="0" borderId="26" xfId="0" applyFont="1" applyFill="1" applyBorder="1" applyAlignment="1">
      <alignment horizontal="left" vertical="center" wrapText="1" indent="1"/>
    </xf>
    <xf numFmtId="0" fontId="1" fillId="0" borderId="31" xfId="0" applyFont="1" applyBorder="1" applyAlignment="1">
      <alignment vertical="center" wrapText="1"/>
    </xf>
    <xf numFmtId="0" fontId="0" fillId="0" borderId="0" xfId="0" applyFont="1" applyAlignment="1">
      <alignment/>
    </xf>
    <xf numFmtId="0" fontId="2" fillId="0" borderId="27" xfId="0" applyNumberFormat="1" applyFont="1" applyFill="1" applyBorder="1" applyAlignment="1">
      <alignment horizontal="left" vertical="center" wrapText="1" inden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0" xfId="0" applyFont="1" applyFill="1" applyAlignment="1">
      <alignment vertical="center" wrapText="1"/>
    </xf>
    <xf numFmtId="0" fontId="1" fillId="0" borderId="34" xfId="0" applyFont="1" applyFill="1" applyBorder="1" applyAlignment="1">
      <alignment horizontal="center" vertical="center" wrapText="1"/>
    </xf>
    <xf numFmtId="49" fontId="2" fillId="0" borderId="22" xfId="0" applyNumberFormat="1" applyFont="1" applyFill="1" applyBorder="1" applyAlignment="1">
      <alignment horizontal="left" vertical="center" wrapText="1" indent="1"/>
    </xf>
    <xf numFmtId="0" fontId="2" fillId="0" borderId="35" xfId="0" applyFont="1" applyBorder="1" applyAlignment="1">
      <alignment horizontal="center" vertical="center" wrapText="1"/>
    </xf>
    <xf numFmtId="0" fontId="1" fillId="0" borderId="36" xfId="0" applyFont="1" applyBorder="1" applyAlignment="1">
      <alignment horizontal="left" vertical="center" wrapText="1" indent="1"/>
    </xf>
    <xf numFmtId="0" fontId="0" fillId="0" borderId="0" xfId="0" applyAlignment="1">
      <alignment wrapText="1"/>
    </xf>
    <xf numFmtId="49" fontId="24" fillId="0" borderId="0" xfId="0" applyNumberFormat="1" applyFont="1" applyAlignment="1">
      <alignment/>
    </xf>
    <xf numFmtId="0" fontId="0" fillId="0" borderId="0" xfId="0" applyAlignment="1">
      <alignment horizontal="center"/>
    </xf>
    <xf numFmtId="0" fontId="1" fillId="0" borderId="37" xfId="0" applyFont="1" applyBorder="1" applyAlignment="1">
      <alignment horizontal="center" vertical="center" wrapText="1"/>
    </xf>
    <xf numFmtId="49" fontId="2" fillId="0" borderId="22" xfId="0" applyNumberFormat="1" applyFont="1" applyBorder="1" applyAlignment="1">
      <alignment horizontal="left" vertical="center" wrapText="1"/>
    </xf>
    <xf numFmtId="0" fontId="2" fillId="0" borderId="0" xfId="0" applyFont="1" applyBorder="1" applyAlignment="1">
      <alignment vertical="center"/>
    </xf>
    <xf numFmtId="3" fontId="1" fillId="0" borderId="24" xfId="0" applyNumberFormat="1" applyFont="1" applyFill="1" applyBorder="1" applyAlignment="1">
      <alignment horizontal="center" vertical="center" wrapText="1"/>
    </xf>
    <xf numFmtId="0" fontId="1" fillId="0" borderId="37" xfId="0" applyFont="1" applyBorder="1" applyAlignment="1">
      <alignment horizontal="center" vertical="center" wrapText="1"/>
    </xf>
    <xf numFmtId="1" fontId="1" fillId="34" borderId="22" xfId="0" applyNumberFormat="1" applyFont="1" applyFill="1" applyBorder="1" applyAlignment="1">
      <alignment horizontal="right" vertical="center" wrapText="1" indent="1"/>
    </xf>
    <xf numFmtId="3" fontId="1" fillId="0" borderId="23" xfId="0" applyNumberFormat="1" applyFont="1" applyBorder="1" applyAlignment="1">
      <alignment horizontal="center" vertical="center" wrapText="1"/>
    </xf>
    <xf numFmtId="0" fontId="2" fillId="0" borderId="24" xfId="0" applyFont="1" applyFill="1" applyBorder="1" applyAlignment="1">
      <alignment horizontal="center" vertical="center" wrapText="1"/>
    </xf>
    <xf numFmtId="3" fontId="1" fillId="0" borderId="23" xfId="0" applyNumberFormat="1" applyFont="1" applyFill="1" applyBorder="1" applyAlignment="1">
      <alignment horizontal="right" vertical="center" wrapText="1" indent="1"/>
    </xf>
    <xf numFmtId="49" fontId="2" fillId="0" borderId="0" xfId="0" applyNumberFormat="1" applyFont="1" applyAlignment="1">
      <alignment horizontal="left" wrapText="1"/>
    </xf>
    <xf numFmtId="49" fontId="1" fillId="0" borderId="22" xfId="0" applyNumberFormat="1" applyFont="1" applyFill="1" applyBorder="1" applyAlignment="1">
      <alignment horizontal="left" vertical="top" wrapText="1"/>
    </xf>
    <xf numFmtId="49" fontId="2" fillId="0" borderId="22" xfId="0" applyNumberFormat="1" applyFont="1" applyFill="1" applyBorder="1" applyAlignment="1">
      <alignment horizontal="left" wrapText="1" indent="1"/>
    </xf>
    <xf numFmtId="49" fontId="2" fillId="0" borderId="28" xfId="0" applyNumberFormat="1" applyFont="1" applyFill="1" applyBorder="1" applyAlignment="1">
      <alignment horizontal="left" vertical="top" wrapText="1" indent="1"/>
    </xf>
    <xf numFmtId="0" fontId="2" fillId="0" borderId="0" xfId="0" applyFont="1" applyAlignment="1">
      <alignment horizontal="justify"/>
    </xf>
    <xf numFmtId="0" fontId="2" fillId="0" borderId="24" xfId="0" applyFont="1" applyBorder="1" applyAlignment="1">
      <alignment horizontal="center" wrapText="1"/>
    </xf>
    <xf numFmtId="3" fontId="2" fillId="0" borderId="23" xfId="0" applyNumberFormat="1" applyFont="1" applyFill="1" applyBorder="1" applyAlignment="1">
      <alignment horizontal="center" wrapText="1"/>
    </xf>
    <xf numFmtId="0" fontId="2" fillId="0" borderId="25" xfId="0" applyFont="1" applyFill="1" applyBorder="1" applyAlignment="1">
      <alignment horizontal="center" vertical="center"/>
    </xf>
    <xf numFmtId="0" fontId="1" fillId="0" borderId="26" xfId="0" applyFont="1" applyFill="1" applyBorder="1" applyAlignment="1">
      <alignment horizontal="left" wrapText="1" indent="1"/>
    </xf>
    <xf numFmtId="49" fontId="1" fillId="0" borderId="26" xfId="0" applyNumberFormat="1" applyFont="1" applyFill="1" applyBorder="1" applyAlignment="1">
      <alignment horizontal="left" wrapText="1" indent="1"/>
    </xf>
    <xf numFmtId="49" fontId="2" fillId="0" borderId="0" xfId="0" applyNumberFormat="1" applyFont="1" applyAlignment="1">
      <alignment horizontal="left" wrapText="1" indent="1"/>
    </xf>
    <xf numFmtId="0" fontId="2" fillId="0" borderId="0" xfId="0" applyFont="1" applyAlignment="1">
      <alignment vertical="center"/>
    </xf>
    <xf numFmtId="0" fontId="0" fillId="0" borderId="0" xfId="0" applyAlignment="1">
      <alignment vertical="center"/>
    </xf>
    <xf numFmtId="0" fontId="31" fillId="0" borderId="24" xfId="70" applyFont="1" applyBorder="1" applyAlignment="1" applyProtection="1">
      <alignment horizontal="center" vertical="center"/>
      <protection/>
    </xf>
    <xf numFmtId="0" fontId="20" fillId="0" borderId="0" xfId="0" applyFont="1" applyBorder="1" applyAlignment="1">
      <alignment vertical="center"/>
    </xf>
    <xf numFmtId="0" fontId="1" fillId="0" borderId="24" xfId="0" applyFont="1" applyFill="1" applyBorder="1" applyAlignment="1">
      <alignment horizontal="center" vertical="center" wrapText="1"/>
    </xf>
    <xf numFmtId="0" fontId="31" fillId="0" borderId="31" xfId="70" applyFont="1" applyBorder="1" applyAlignment="1" applyProtection="1">
      <alignment horizontal="center" vertical="center"/>
      <protection/>
    </xf>
    <xf numFmtId="0" fontId="31" fillId="0" borderId="30" xfId="70" applyFont="1" applyBorder="1" applyAlignment="1" applyProtection="1">
      <alignment horizontal="center" vertical="center"/>
      <protection/>
    </xf>
    <xf numFmtId="49" fontId="2" fillId="0" borderId="22" xfId="0" applyNumberFormat="1" applyFont="1" applyFill="1" applyBorder="1" applyAlignment="1">
      <alignment horizontal="left" vertical="center" wrapText="1"/>
    </xf>
    <xf numFmtId="0" fontId="2" fillId="0" borderId="22" xfId="0" applyFont="1" applyBorder="1" applyAlignment="1">
      <alignment horizontal="left" vertical="top" wrapText="1" indent="1"/>
    </xf>
    <xf numFmtId="0" fontId="2" fillId="0" borderId="0" xfId="0" applyFont="1" applyFill="1" applyBorder="1" applyAlignment="1">
      <alignment/>
    </xf>
    <xf numFmtId="3" fontId="1" fillId="34" borderId="23" xfId="0" applyNumberFormat="1" applyFont="1" applyFill="1" applyBorder="1" applyAlignment="1">
      <alignment horizontal="right" vertical="center" wrapText="1" indent="1"/>
    </xf>
    <xf numFmtId="3" fontId="2" fillId="0" borderId="23" xfId="0" applyNumberFormat="1" applyFont="1" applyFill="1" applyBorder="1" applyAlignment="1">
      <alignment horizontal="right" vertical="center" wrapText="1" indent="1"/>
    </xf>
    <xf numFmtId="3" fontId="2" fillId="4" borderId="22" xfId="0" applyNumberFormat="1" applyFont="1" applyFill="1" applyBorder="1" applyAlignment="1">
      <alignment horizontal="right" vertical="center" wrapText="1" indent="1"/>
    </xf>
    <xf numFmtId="3" fontId="1" fillId="34" borderId="27" xfId="0" applyNumberFormat="1" applyFont="1" applyFill="1" applyBorder="1" applyAlignment="1">
      <alignment horizontal="right" vertical="center" wrapText="1" indent="1"/>
    </xf>
    <xf numFmtId="3" fontId="2" fillId="4" borderId="28" xfId="0" applyNumberFormat="1" applyFont="1" applyFill="1" applyBorder="1" applyAlignment="1">
      <alignment horizontal="right" vertical="center" wrapText="1" indent="1"/>
    </xf>
    <xf numFmtId="3" fontId="1" fillId="34" borderId="28" xfId="0" applyNumberFormat="1" applyFont="1" applyFill="1" applyBorder="1" applyAlignment="1">
      <alignment horizontal="right" vertical="center" wrapText="1" indent="1"/>
    </xf>
    <xf numFmtId="3" fontId="1" fillId="34" borderId="26" xfId="0" applyNumberFormat="1" applyFont="1" applyFill="1" applyBorder="1" applyAlignment="1">
      <alignment horizontal="right" vertical="center" wrapText="1" indent="1"/>
    </xf>
    <xf numFmtId="1" fontId="2" fillId="4" borderId="22" xfId="0" applyNumberFormat="1" applyFont="1" applyFill="1" applyBorder="1" applyAlignment="1">
      <alignment horizontal="right" vertical="center" wrapText="1" indent="1"/>
    </xf>
    <xf numFmtId="1" fontId="1" fillId="34" borderId="23" xfId="0" applyNumberFormat="1" applyFont="1" applyFill="1" applyBorder="1" applyAlignment="1">
      <alignment horizontal="right" vertical="center" wrapText="1" indent="1"/>
    </xf>
    <xf numFmtId="3" fontId="1" fillId="34" borderId="22" xfId="0" applyNumberFormat="1" applyFont="1" applyFill="1" applyBorder="1" applyAlignment="1">
      <alignment vertical="center" wrapText="1"/>
    </xf>
    <xf numFmtId="3" fontId="2" fillId="4" borderId="22" xfId="0" applyNumberFormat="1" applyFont="1" applyFill="1" applyBorder="1" applyAlignment="1">
      <alignment vertical="center" wrapText="1"/>
    </xf>
    <xf numFmtId="3" fontId="2" fillId="4" borderId="22" xfId="0" applyNumberFormat="1" applyFont="1" applyFill="1" applyBorder="1" applyAlignment="1">
      <alignment vertical="center"/>
    </xf>
    <xf numFmtId="3" fontId="2" fillId="0" borderId="28" xfId="0" applyNumberFormat="1" applyFont="1" applyFill="1" applyBorder="1" applyAlignment="1">
      <alignment vertical="center" wrapText="1"/>
    </xf>
    <xf numFmtId="3" fontId="2" fillId="4" borderId="28" xfId="0" applyNumberFormat="1" applyFont="1" applyFill="1" applyBorder="1" applyAlignment="1">
      <alignment vertical="center" wrapText="1"/>
    </xf>
    <xf numFmtId="3" fontId="2" fillId="34" borderId="22" xfId="0" applyNumberFormat="1" applyFont="1" applyFill="1" applyBorder="1" applyAlignment="1">
      <alignment horizontal="right" vertical="center" wrapText="1" indent="1"/>
    </xf>
    <xf numFmtId="3" fontId="2" fillId="34" borderId="23" xfId="0" applyNumberFormat="1" applyFont="1" applyFill="1" applyBorder="1" applyAlignment="1">
      <alignment horizontal="right" vertical="center" wrapText="1" indent="1"/>
    </xf>
    <xf numFmtId="49" fontId="1" fillId="0" borderId="22" xfId="0" applyNumberFormat="1" applyFont="1" applyFill="1" applyBorder="1" applyAlignment="1">
      <alignment horizontal="left" vertical="top" indent="1"/>
    </xf>
    <xf numFmtId="3" fontId="2" fillId="4" borderId="23" xfId="0" applyNumberFormat="1" applyFont="1" applyFill="1" applyBorder="1" applyAlignment="1">
      <alignment horizontal="right" vertical="center" wrapText="1" indent="1"/>
    </xf>
    <xf numFmtId="3" fontId="1" fillId="4" borderId="27" xfId="0" applyNumberFormat="1" applyFont="1" applyFill="1" applyBorder="1" applyAlignment="1">
      <alignment horizontal="right" vertical="center" wrapText="1" indent="1"/>
    </xf>
    <xf numFmtId="192" fontId="2" fillId="4" borderId="22" xfId="59" applyNumberFormat="1" applyFont="1" applyFill="1" applyBorder="1" applyAlignment="1">
      <alignment horizontal="right" vertical="center" wrapText="1" indent="1"/>
    </xf>
    <xf numFmtId="196" fontId="2" fillId="4" borderId="22" xfId="59" applyNumberFormat="1" applyFont="1" applyFill="1" applyBorder="1" applyAlignment="1">
      <alignment horizontal="right" vertical="center" wrapText="1" indent="1"/>
    </xf>
    <xf numFmtId="196" fontId="2" fillId="53" borderId="22" xfId="59" applyNumberFormat="1" applyFont="1" applyFill="1" applyBorder="1" applyAlignment="1">
      <alignment horizontal="right" vertical="center" wrapText="1" indent="1"/>
    </xf>
    <xf numFmtId="3" fontId="1" fillId="53" borderId="22" xfId="0" applyNumberFormat="1" applyFont="1" applyFill="1" applyBorder="1" applyAlignment="1">
      <alignment horizontal="right" vertical="center" wrapText="1" indent="1"/>
    </xf>
    <xf numFmtId="3" fontId="1" fillId="53" borderId="23" xfId="0" applyNumberFormat="1" applyFont="1" applyFill="1" applyBorder="1" applyAlignment="1">
      <alignment horizontal="right" vertical="center" wrapText="1" indent="1"/>
    </xf>
    <xf numFmtId="172" fontId="1" fillId="34" borderId="22" xfId="0" applyNumberFormat="1" applyFont="1" applyFill="1" applyBorder="1" applyAlignment="1">
      <alignment horizontal="right" vertical="center" wrapText="1" indent="1"/>
    </xf>
    <xf numFmtId="172" fontId="1" fillId="34" borderId="23" xfId="0" applyNumberFormat="1" applyFont="1" applyFill="1" applyBorder="1" applyAlignment="1">
      <alignment horizontal="right" vertical="center" wrapText="1" indent="1"/>
    </xf>
    <xf numFmtId="172" fontId="2" fillId="34" borderId="22" xfId="0" applyNumberFormat="1" applyFont="1" applyFill="1" applyBorder="1" applyAlignment="1">
      <alignment horizontal="right" vertical="center" wrapText="1" indent="1"/>
    </xf>
    <xf numFmtId="172" fontId="2" fillId="4" borderId="22" xfId="0" applyNumberFormat="1" applyFont="1" applyFill="1" applyBorder="1" applyAlignment="1">
      <alignment horizontal="right" vertical="center" wrapText="1" indent="1"/>
    </xf>
    <xf numFmtId="172" fontId="2" fillId="34" borderId="23" xfId="0" applyNumberFormat="1" applyFont="1" applyFill="1" applyBorder="1" applyAlignment="1">
      <alignment horizontal="right" vertical="center" wrapText="1" indent="1"/>
    </xf>
    <xf numFmtId="172" fontId="2" fillId="34" borderId="22" xfId="0" applyNumberFormat="1" applyFont="1" applyFill="1" applyBorder="1" applyAlignment="1">
      <alignment horizontal="right" vertical="center" wrapText="1" indent="1"/>
    </xf>
    <xf numFmtId="172" fontId="2" fillId="0" borderId="22" xfId="0" applyNumberFormat="1" applyFont="1" applyFill="1" applyBorder="1" applyAlignment="1">
      <alignment horizontal="center" vertical="center" wrapText="1"/>
    </xf>
    <xf numFmtId="172" fontId="2" fillId="0" borderId="23" xfId="0" applyNumberFormat="1" applyFont="1" applyFill="1" applyBorder="1" applyAlignment="1">
      <alignment horizontal="center" vertical="center" wrapText="1"/>
    </xf>
    <xf numFmtId="172" fontId="2" fillId="0" borderId="26" xfId="0" applyNumberFormat="1" applyFont="1" applyFill="1" applyBorder="1" applyAlignment="1">
      <alignment horizontal="center" vertical="center" wrapText="1"/>
    </xf>
    <xf numFmtId="3" fontId="1" fillId="4" borderId="29" xfId="0" applyNumberFormat="1" applyFont="1" applyFill="1" applyBorder="1" applyAlignment="1">
      <alignment horizontal="right" vertical="center" wrapText="1" indent="1"/>
    </xf>
    <xf numFmtId="3" fontId="2" fillId="0" borderId="22"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1" fillId="34" borderId="38" xfId="0" applyNumberFormat="1" applyFont="1" applyFill="1" applyBorder="1" applyAlignment="1">
      <alignment horizontal="right" vertical="center" wrapText="1" indent="1"/>
    </xf>
    <xf numFmtId="3" fontId="1" fillId="4" borderId="38" xfId="0" applyNumberFormat="1" applyFont="1" applyFill="1" applyBorder="1" applyAlignment="1">
      <alignment horizontal="right" vertical="center" wrapText="1" indent="1"/>
    </xf>
    <xf numFmtId="3" fontId="1" fillId="34" borderId="29" xfId="0" applyNumberFormat="1" applyFont="1" applyFill="1" applyBorder="1" applyAlignment="1">
      <alignment horizontal="right" vertical="center" wrapText="1" indent="1"/>
    </xf>
    <xf numFmtId="3" fontId="1" fillId="34" borderId="39" xfId="0" applyNumberFormat="1" applyFont="1" applyFill="1" applyBorder="1" applyAlignment="1">
      <alignment horizontal="right" vertical="center" wrapText="1" indent="1"/>
    </xf>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1" fillId="4" borderId="22" xfId="0" applyNumberFormat="1" applyFont="1" applyFill="1" applyBorder="1" applyAlignment="1">
      <alignment horizontal="right" vertical="center" wrapText="1" indent="1"/>
    </xf>
    <xf numFmtId="3" fontId="1" fillId="4" borderId="23" xfId="0" applyNumberFormat="1" applyFont="1" applyFill="1" applyBorder="1" applyAlignment="1">
      <alignment horizontal="right" vertical="center" wrapText="1" indent="1"/>
    </xf>
    <xf numFmtId="172" fontId="1" fillId="4" borderId="22" xfId="0" applyNumberFormat="1" applyFont="1" applyFill="1" applyBorder="1" applyAlignment="1">
      <alignment horizontal="right" vertical="center" wrapText="1" indent="1"/>
    </xf>
    <xf numFmtId="172" fontId="1" fillId="34" borderId="22" xfId="0" applyNumberFormat="1" applyFont="1" applyFill="1" applyBorder="1" applyAlignment="1">
      <alignment horizontal="right" vertical="center" wrapText="1" indent="1"/>
    </xf>
    <xf numFmtId="172" fontId="1" fillId="34" borderId="23" xfId="0" applyNumberFormat="1" applyFont="1" applyFill="1" applyBorder="1" applyAlignment="1">
      <alignment horizontal="right" vertical="center" wrapText="1" indent="1"/>
    </xf>
    <xf numFmtId="172" fontId="1" fillId="0" borderId="22" xfId="0" applyNumberFormat="1" applyFont="1" applyBorder="1" applyAlignment="1">
      <alignment horizontal="right" vertical="center" wrapText="1" indent="1"/>
    </xf>
    <xf numFmtId="172" fontId="2" fillId="4" borderId="22" xfId="0" applyNumberFormat="1" applyFont="1" applyFill="1" applyBorder="1" applyAlignment="1">
      <alignment horizontal="right" vertical="center" wrapText="1" indent="2"/>
    </xf>
    <xf numFmtId="172" fontId="2" fillId="53" borderId="22" xfId="0" applyNumberFormat="1" applyFont="1" applyFill="1" applyBorder="1" applyAlignment="1">
      <alignment horizontal="right" vertical="center" wrapText="1" indent="1"/>
    </xf>
    <xf numFmtId="172" fontId="2" fillId="4" borderId="26" xfId="0" applyNumberFormat="1" applyFont="1" applyFill="1" applyBorder="1" applyAlignment="1">
      <alignment horizontal="right" vertical="center" indent="1"/>
    </xf>
    <xf numFmtId="3" fontId="2" fillId="0" borderId="28" xfId="0" applyNumberFormat="1" applyFont="1" applyFill="1" applyBorder="1" applyAlignment="1">
      <alignment horizontal="right" vertical="center" wrapText="1" indent="1"/>
    </xf>
    <xf numFmtId="1" fontId="2" fillId="4" borderId="23" xfId="0" applyNumberFormat="1" applyFont="1" applyFill="1" applyBorder="1" applyAlignment="1">
      <alignment horizontal="right" vertical="center" wrapText="1" indent="1"/>
    </xf>
    <xf numFmtId="1" fontId="2" fillId="4" borderId="28" xfId="0" applyNumberFormat="1" applyFont="1" applyFill="1" applyBorder="1" applyAlignment="1">
      <alignment horizontal="right" vertical="center" wrapText="1" indent="1"/>
    </xf>
    <xf numFmtId="1" fontId="2" fillId="4" borderId="40" xfId="0" applyNumberFormat="1" applyFont="1" applyFill="1" applyBorder="1" applyAlignment="1">
      <alignment horizontal="right" vertical="center" wrapText="1" indent="1"/>
    </xf>
    <xf numFmtId="1" fontId="1" fillId="0" borderId="26" xfId="0" applyNumberFormat="1" applyFont="1" applyFill="1" applyBorder="1" applyAlignment="1">
      <alignment horizontal="right" vertical="center" wrapText="1" indent="1"/>
    </xf>
    <xf numFmtId="1" fontId="2" fillId="4" borderId="26" xfId="0" applyNumberFormat="1" applyFont="1" applyFill="1" applyBorder="1" applyAlignment="1">
      <alignment horizontal="right" vertical="center" wrapText="1" indent="1"/>
    </xf>
    <xf numFmtId="1" fontId="2" fillId="4" borderId="27" xfId="0" applyNumberFormat="1" applyFont="1" applyFill="1" applyBorder="1" applyAlignment="1">
      <alignment horizontal="right" vertical="center" wrapText="1" indent="1"/>
    </xf>
    <xf numFmtId="3" fontId="2" fillId="4" borderId="41" xfId="0" applyNumberFormat="1" applyFont="1" applyFill="1" applyBorder="1" applyAlignment="1">
      <alignment horizontal="right" vertical="center" wrapText="1" indent="1"/>
    </xf>
    <xf numFmtId="3" fontId="1" fillId="34" borderId="37" xfId="0" applyNumberFormat="1" applyFont="1" applyFill="1" applyBorder="1" applyAlignment="1">
      <alignment horizontal="right" vertical="center" wrapText="1" indent="1"/>
    </xf>
    <xf numFmtId="3" fontId="2" fillId="4" borderId="42" xfId="0" applyNumberFormat="1" applyFont="1" applyFill="1" applyBorder="1" applyAlignment="1">
      <alignment horizontal="right" vertical="center" wrapText="1" indent="1"/>
    </xf>
    <xf numFmtId="3" fontId="2" fillId="4" borderId="26" xfId="0" applyNumberFormat="1" applyFont="1" applyFill="1" applyBorder="1" applyAlignment="1">
      <alignment horizontal="right" vertical="center" wrapText="1" indent="1"/>
    </xf>
    <xf numFmtId="3" fontId="2" fillId="4" borderId="43" xfId="0" applyNumberFormat="1" applyFont="1" applyFill="1" applyBorder="1" applyAlignment="1">
      <alignment horizontal="right" vertical="center" wrapText="1" indent="1"/>
    </xf>
    <xf numFmtId="3" fontId="1" fillId="34" borderId="22" xfId="0" applyNumberFormat="1" applyFont="1" applyFill="1" applyBorder="1" applyAlignment="1">
      <alignment horizontal="right" vertical="center" indent="1"/>
    </xf>
    <xf numFmtId="3" fontId="1" fillId="34" borderId="23" xfId="0" applyNumberFormat="1" applyFont="1" applyFill="1" applyBorder="1" applyAlignment="1">
      <alignment horizontal="right" vertical="center" indent="1"/>
    </xf>
    <xf numFmtId="0" fontId="88" fillId="0" borderId="0" xfId="83">
      <alignment/>
      <protection/>
    </xf>
    <xf numFmtId="0" fontId="7" fillId="0" borderId="22" xfId="0" applyFont="1" applyFill="1" applyBorder="1" applyAlignment="1">
      <alignment horizontal="left" vertical="center" wrapText="1" indent="1"/>
    </xf>
    <xf numFmtId="0" fontId="8" fillId="0" borderId="22" xfId="0" applyFont="1" applyFill="1" applyBorder="1" applyAlignment="1">
      <alignment horizontal="left" vertical="center" wrapText="1" indent="1"/>
    </xf>
    <xf numFmtId="0" fontId="2" fillId="40" borderId="24" xfId="0" applyFont="1" applyFill="1" applyBorder="1" applyAlignment="1">
      <alignment vertical="center" wrapText="1"/>
    </xf>
    <xf numFmtId="0" fontId="2" fillId="40" borderId="25" xfId="0" applyFont="1" applyFill="1" applyBorder="1" applyAlignment="1">
      <alignment vertical="center" wrapText="1"/>
    </xf>
    <xf numFmtId="0" fontId="3" fillId="0" borderId="0" xfId="0" applyFont="1" applyBorder="1" applyAlignment="1">
      <alignment horizontal="center" vertical="center" wrapText="1"/>
    </xf>
    <xf numFmtId="0" fontId="1" fillId="0" borderId="0" xfId="0" applyFont="1" applyBorder="1" applyAlignment="1">
      <alignment horizontal="left" vertical="center" wrapText="1"/>
    </xf>
    <xf numFmtId="3" fontId="21" fillId="0" borderId="22" xfId="0" applyNumberFormat="1" applyFont="1" applyBorder="1" applyAlignment="1">
      <alignment horizontal="center" vertical="center" wrapText="1"/>
    </xf>
    <xf numFmtId="3" fontId="1" fillId="34" borderId="26" xfId="0" applyNumberFormat="1" applyFont="1" applyFill="1" applyBorder="1" applyAlignment="1">
      <alignment horizontal="right" vertical="center" indent="1"/>
    </xf>
    <xf numFmtId="3" fontId="1" fillId="34" borderId="27" xfId="0" applyNumberFormat="1" applyFont="1" applyFill="1" applyBorder="1" applyAlignment="1">
      <alignment horizontal="right" vertical="center" indent="1"/>
    </xf>
    <xf numFmtId="0" fontId="0" fillId="0" borderId="0" xfId="0" applyFont="1" applyAlignment="1">
      <alignment/>
    </xf>
    <xf numFmtId="0" fontId="2" fillId="0" borderId="0" xfId="85" applyFont="1" applyAlignment="1">
      <alignment vertical="center" wrapText="1"/>
      <protection/>
    </xf>
    <xf numFmtId="3" fontId="1" fillId="0" borderId="44" xfId="85" applyNumberFormat="1" applyFont="1" applyFill="1" applyBorder="1" applyAlignment="1">
      <alignment horizontal="center" vertical="center" wrapText="1"/>
      <protection/>
    </xf>
    <xf numFmtId="0" fontId="1" fillId="53" borderId="45" xfId="85" applyFont="1" applyFill="1" applyBorder="1" applyAlignment="1">
      <alignment horizontal="center" vertical="center" wrapText="1"/>
      <protection/>
    </xf>
    <xf numFmtId="0" fontId="1" fillId="0" borderId="0" xfId="85" applyFont="1" applyAlignment="1">
      <alignment horizontal="center" vertical="center" wrapText="1"/>
      <protection/>
    </xf>
    <xf numFmtId="0" fontId="1" fillId="0" borderId="44" xfId="85" applyNumberFormat="1" applyFont="1" applyFill="1" applyBorder="1" applyAlignment="1">
      <alignment horizontal="center" vertical="center" wrapText="1"/>
      <protection/>
    </xf>
    <xf numFmtId="0" fontId="0" fillId="0" borderId="0" xfId="0" applyNumberFormat="1" applyAlignment="1">
      <alignment vertical="center" wrapText="1"/>
    </xf>
    <xf numFmtId="189" fontId="56" fillId="53" borderId="22" xfId="124" applyNumberFormat="1" applyFont="1" applyFill="1" applyBorder="1" applyAlignment="1" applyProtection="1" quotePrefix="1">
      <alignment horizontal="left" vertical="center" wrapText="1" indent="1"/>
      <protection locked="0"/>
    </xf>
    <xf numFmtId="189" fontId="54" fillId="53" borderId="22" xfId="132" applyNumberFormat="1" applyFont="1" applyFill="1" applyBorder="1" applyAlignment="1" applyProtection="1" quotePrefix="1">
      <alignment horizontal="left" vertical="center" wrapText="1" indent="1"/>
      <protection locked="0"/>
    </xf>
    <xf numFmtId="189" fontId="54" fillId="53" borderId="22" xfId="131" applyNumberFormat="1" applyFont="1" applyFill="1" applyBorder="1" applyProtection="1" quotePrefix="1">
      <alignment horizontal="left" vertical="center" indent="1"/>
      <protection locked="0"/>
    </xf>
    <xf numFmtId="0" fontId="2" fillId="0" borderId="22" xfId="0" applyFont="1" applyBorder="1" applyAlignment="1">
      <alignment/>
    </xf>
    <xf numFmtId="189" fontId="56" fillId="53" borderId="22" xfId="99" applyNumberFormat="1" applyFont="1" applyFill="1" applyBorder="1" quotePrefix="1">
      <alignment horizontal="left" vertical="center" indent="1"/>
    </xf>
    <xf numFmtId="189" fontId="56" fillId="53" borderId="22" xfId="99" applyNumberFormat="1" applyFont="1" applyFill="1" applyBorder="1">
      <alignment horizontal="left" vertical="center" indent="1"/>
    </xf>
    <xf numFmtId="189" fontId="54" fillId="53" borderId="22" xfId="131" applyNumberFormat="1" applyFont="1" applyFill="1" applyBorder="1" applyAlignment="1" applyProtection="1">
      <alignment vertical="center"/>
      <protection locked="0"/>
    </xf>
    <xf numFmtId="189" fontId="56" fillId="53" borderId="22" xfId="131" applyNumberFormat="1" applyFont="1" applyFill="1" applyBorder="1" applyProtection="1" quotePrefix="1">
      <alignment horizontal="left" vertical="center" indent="1"/>
      <protection locked="0"/>
    </xf>
    <xf numFmtId="189" fontId="54" fillId="53" borderId="22" xfId="132" applyNumberFormat="1" applyFont="1" applyFill="1" applyBorder="1" applyAlignment="1" applyProtection="1">
      <alignment horizontal="left" vertical="center" wrapText="1" indent="1"/>
      <protection locked="0"/>
    </xf>
    <xf numFmtId="49" fontId="1" fillId="4" borderId="22" xfId="84" applyNumberFormat="1" applyFont="1" applyFill="1" applyBorder="1" applyAlignment="1">
      <alignment horizontal="center"/>
      <protection/>
    </xf>
    <xf numFmtId="169" fontId="1" fillId="40" borderId="22" xfId="61" applyNumberFormat="1" applyFont="1" applyFill="1" applyBorder="1" applyAlignment="1">
      <alignment/>
    </xf>
    <xf numFmtId="49" fontId="2" fillId="0" borderId="22" xfId="84" applyNumberFormat="1" applyFont="1" applyBorder="1" applyAlignment="1">
      <alignment horizontal="center"/>
      <protection/>
    </xf>
    <xf numFmtId="169" fontId="2" fillId="0" borderId="22" xfId="61" applyNumberFormat="1" applyFont="1" applyBorder="1" applyAlignment="1" applyProtection="1">
      <alignment/>
      <protection locked="0"/>
    </xf>
    <xf numFmtId="169" fontId="1" fillId="0" borderId="22" xfId="61" applyNumberFormat="1" applyFont="1" applyBorder="1" applyAlignment="1" applyProtection="1">
      <alignment/>
      <protection locked="0"/>
    </xf>
    <xf numFmtId="49" fontId="1" fillId="0" borderId="22" xfId="84" applyNumberFormat="1" applyFont="1" applyFill="1" applyBorder="1" applyAlignment="1">
      <alignment horizontal="center"/>
      <protection/>
    </xf>
    <xf numFmtId="169" fontId="1" fillId="0" borderId="22" xfId="61" applyNumberFormat="1" applyFont="1" applyFill="1" applyBorder="1" applyAlignment="1" applyProtection="1">
      <alignment/>
      <protection locked="0"/>
    </xf>
    <xf numFmtId="169" fontId="1" fillId="4" borderId="22" xfId="61" applyNumberFormat="1" applyFont="1" applyFill="1" applyBorder="1" applyAlignment="1" applyProtection="1">
      <alignment/>
      <protection locked="0"/>
    </xf>
    <xf numFmtId="169" fontId="1" fillId="40" borderId="22" xfId="61" applyNumberFormat="1" applyFont="1" applyFill="1" applyBorder="1" applyAlignment="1" applyProtection="1">
      <alignment/>
      <protection locked="0"/>
    </xf>
    <xf numFmtId="49" fontId="2" fillId="0" borderId="22" xfId="84" applyNumberFormat="1" applyFont="1" applyFill="1" applyBorder="1" applyAlignment="1">
      <alignment horizontal="center"/>
      <protection/>
    </xf>
    <xf numFmtId="169" fontId="2" fillId="40" borderId="22" xfId="61" applyNumberFormat="1" applyFont="1" applyFill="1" applyBorder="1" applyAlignment="1">
      <alignment/>
    </xf>
    <xf numFmtId="169" fontId="2" fillId="4" borderId="22" xfId="61" applyNumberFormat="1" applyFont="1" applyFill="1" applyBorder="1" applyAlignment="1">
      <alignment/>
    </xf>
    <xf numFmtId="49" fontId="1" fillId="34" borderId="22" xfId="84" applyNumberFormat="1" applyFont="1" applyFill="1" applyBorder="1" applyAlignment="1">
      <alignment horizontal="center"/>
      <protection/>
    </xf>
    <xf numFmtId="169" fontId="2" fillId="34" borderId="22" xfId="61" applyNumberFormat="1" applyFont="1" applyFill="1" applyBorder="1" applyAlignment="1">
      <alignment/>
    </xf>
    <xf numFmtId="49" fontId="1" fillId="0" borderId="26" xfId="84" applyNumberFormat="1" applyFont="1" applyBorder="1" applyAlignment="1">
      <alignment horizontal="center"/>
      <protection/>
    </xf>
    <xf numFmtId="169" fontId="1" fillId="0" borderId="26" xfId="61" applyNumberFormat="1" applyFont="1" applyBorder="1" applyAlignment="1">
      <alignment/>
    </xf>
    <xf numFmtId="0" fontId="2" fillId="0" borderId="0" xfId="84" applyFont="1">
      <alignment/>
      <protection/>
    </xf>
    <xf numFmtId="199" fontId="1" fillId="0" borderId="22" xfId="84" applyNumberFormat="1" applyFont="1" applyBorder="1" applyAlignment="1" applyProtection="1">
      <alignment horizontal="center" vertical="center"/>
      <protection/>
    </xf>
    <xf numFmtId="0" fontId="1" fillId="0" borderId="46" xfId="84" applyFont="1" applyBorder="1" applyAlignment="1" applyProtection="1">
      <alignment wrapText="1"/>
      <protection/>
    </xf>
    <xf numFmtId="49" fontId="1" fillId="0" borderId="22" xfId="84" applyNumberFormat="1" applyFont="1" applyBorder="1" applyAlignment="1" applyProtection="1">
      <alignment horizontal="center"/>
      <protection/>
    </xf>
    <xf numFmtId="0" fontId="2" fillId="0" borderId="38" xfId="84" applyFont="1" applyBorder="1" applyAlignment="1" applyProtection="1">
      <alignment wrapText="1"/>
      <protection/>
    </xf>
    <xf numFmtId="49" fontId="2" fillId="0" borderId="22" xfId="84" applyNumberFormat="1" applyFont="1" applyBorder="1" applyAlignment="1" applyProtection="1">
      <alignment horizontal="center"/>
      <protection/>
    </xf>
    <xf numFmtId="0" fontId="1" fillId="0" borderId="22" xfId="84" applyFont="1" applyBorder="1" applyAlignment="1" applyProtection="1">
      <alignment wrapText="1"/>
      <protection/>
    </xf>
    <xf numFmtId="0" fontId="2" fillId="0" borderId="22" xfId="84" applyFont="1" applyBorder="1" applyAlignment="1" applyProtection="1">
      <alignment wrapText="1"/>
      <protection/>
    </xf>
    <xf numFmtId="0" fontId="1" fillId="0" borderId="30" xfId="84" applyFont="1" applyBorder="1" applyAlignment="1" applyProtection="1">
      <alignment horizontal="center" wrapText="1"/>
      <protection/>
    </xf>
    <xf numFmtId="0" fontId="1" fillId="0" borderId="47" xfId="84" applyFont="1" applyBorder="1" applyAlignment="1" applyProtection="1">
      <alignment vertical="top" wrapText="1"/>
      <protection/>
    </xf>
    <xf numFmtId="0" fontId="1" fillId="0" borderId="31" xfId="84" applyFont="1" applyBorder="1" applyAlignment="1" applyProtection="1">
      <alignment vertical="top" wrapText="1"/>
      <protection/>
    </xf>
    <xf numFmtId="3" fontId="1" fillId="0" borderId="48" xfId="84" applyNumberFormat="1" applyFont="1" applyBorder="1" applyAlignment="1">
      <alignment horizontal="center" vertical="center" wrapText="1"/>
      <protection/>
    </xf>
    <xf numFmtId="49" fontId="1" fillId="0" borderId="22" xfId="84" applyNumberFormat="1" applyFont="1" applyBorder="1" applyAlignment="1">
      <alignment horizontal="center"/>
      <protection/>
    </xf>
    <xf numFmtId="3" fontId="2" fillId="4" borderId="41" xfId="85" applyNumberFormat="1" applyFont="1" applyFill="1" applyBorder="1" applyAlignment="1">
      <alignment horizontal="right" vertical="center" wrapText="1" indent="1"/>
      <protection/>
    </xf>
    <xf numFmtId="3" fontId="2" fillId="4" borderId="22" xfId="85" applyNumberFormat="1" applyFont="1" applyFill="1" applyBorder="1" applyAlignment="1">
      <alignment horizontal="right" vertical="center" wrapText="1" indent="1"/>
      <protection/>
    </xf>
    <xf numFmtId="0" fontId="2" fillId="0" borderId="28" xfId="84" applyFont="1" applyBorder="1" applyAlignment="1" applyProtection="1">
      <alignment wrapText="1"/>
      <protection/>
    </xf>
    <xf numFmtId="49" fontId="2" fillId="0" borderId="28" xfId="84" applyNumberFormat="1" applyFont="1" applyBorder="1" applyAlignment="1" applyProtection="1">
      <alignment horizontal="center"/>
      <protection/>
    </xf>
    <xf numFmtId="0" fontId="1" fillId="0" borderId="45" xfId="84" applyFont="1" applyBorder="1" applyAlignment="1" applyProtection="1">
      <alignment horizontal="left" wrapText="1"/>
      <protection/>
    </xf>
    <xf numFmtId="0" fontId="1" fillId="0" borderId="45" xfId="84" applyFont="1" applyBorder="1" applyAlignment="1" applyProtection="1">
      <alignment horizontal="center"/>
      <protection/>
    </xf>
    <xf numFmtId="49" fontId="2" fillId="0" borderId="29" xfId="84" applyNumberFormat="1" applyFont="1" applyBorder="1" applyAlignment="1">
      <alignment horizontal="center"/>
      <protection/>
    </xf>
    <xf numFmtId="49" fontId="1" fillId="0" borderId="29" xfId="84" applyNumberFormat="1" applyFont="1" applyBorder="1" applyAlignment="1">
      <alignment horizontal="center"/>
      <protection/>
    </xf>
    <xf numFmtId="49" fontId="2" fillId="0" borderId="49" xfId="84" applyNumberFormat="1" applyFont="1" applyBorder="1" applyAlignment="1">
      <alignment horizontal="center"/>
      <protection/>
    </xf>
    <xf numFmtId="49" fontId="2" fillId="34" borderId="50" xfId="84" applyNumberFormat="1" applyFont="1" applyFill="1" applyBorder="1" applyAlignment="1">
      <alignment horizontal="center"/>
      <protection/>
    </xf>
    <xf numFmtId="3" fontId="1" fillId="34" borderId="51" xfId="0" applyNumberFormat="1" applyFont="1" applyFill="1" applyBorder="1" applyAlignment="1">
      <alignment horizontal="right" vertical="center" wrapText="1" indent="1"/>
    </xf>
    <xf numFmtId="3" fontId="1" fillId="34" borderId="52" xfId="0" applyNumberFormat="1" applyFont="1" applyFill="1" applyBorder="1" applyAlignment="1">
      <alignment horizontal="right" vertical="center" wrapText="1" indent="1"/>
    </xf>
    <xf numFmtId="0" fontId="2" fillId="0" borderId="53" xfId="84" applyFont="1" applyBorder="1" applyAlignment="1">
      <alignment horizontal="center"/>
      <protection/>
    </xf>
    <xf numFmtId="3" fontId="1" fillId="34" borderId="45" xfId="0" applyNumberFormat="1" applyFont="1" applyFill="1" applyBorder="1" applyAlignment="1">
      <alignment horizontal="right" vertical="center" wrapText="1" indent="1"/>
    </xf>
    <xf numFmtId="3" fontId="1" fillId="34" borderId="54" xfId="0" applyNumberFormat="1" applyFont="1" applyFill="1" applyBorder="1" applyAlignment="1">
      <alignment horizontal="right" vertical="center" wrapText="1" indent="1"/>
    </xf>
    <xf numFmtId="49" fontId="2" fillId="0" borderId="55" xfId="84" applyNumberFormat="1" applyFont="1" applyBorder="1" applyAlignment="1">
      <alignment horizontal="center"/>
      <protection/>
    </xf>
    <xf numFmtId="49" fontId="1" fillId="4" borderId="53" xfId="84" applyNumberFormat="1" applyFont="1" applyFill="1" applyBorder="1" applyAlignment="1">
      <alignment horizontal="center"/>
      <protection/>
    </xf>
    <xf numFmtId="0" fontId="1" fillId="0" borderId="30" xfId="84" applyFont="1" applyBorder="1" applyAlignment="1">
      <alignment horizontal="center" vertical="center" wrapText="1"/>
      <protection/>
    </xf>
    <xf numFmtId="0" fontId="1" fillId="0" borderId="22" xfId="84" applyFont="1" applyBorder="1" applyAlignment="1">
      <alignment vertical="center" wrapText="1"/>
      <protection/>
    </xf>
    <xf numFmtId="0" fontId="1" fillId="0" borderId="31" xfId="84" applyFont="1" applyBorder="1" applyAlignment="1">
      <alignment horizontal="center" vertical="center" wrapText="1"/>
      <protection/>
    </xf>
    <xf numFmtId="0" fontId="2" fillId="0" borderId="22" xfId="84" applyFont="1" applyBorder="1" applyAlignment="1">
      <alignment vertical="center" wrapText="1"/>
      <protection/>
    </xf>
    <xf numFmtId="0" fontId="1" fillId="0" borderId="24" xfId="84" applyFont="1" applyBorder="1" applyAlignment="1">
      <alignment horizontal="center" vertical="center" wrapText="1"/>
      <protection/>
    </xf>
    <xf numFmtId="0" fontId="1" fillId="0" borderId="47" xfId="84" applyFont="1" applyBorder="1" applyAlignment="1">
      <alignment horizontal="center" vertical="center" wrapText="1"/>
      <protection/>
    </xf>
    <xf numFmtId="0" fontId="2" fillId="0" borderId="41" xfId="84" applyFont="1" applyBorder="1" applyAlignment="1">
      <alignment vertical="center" wrapText="1"/>
      <protection/>
    </xf>
    <xf numFmtId="0" fontId="1" fillId="0" borderId="24" xfId="84" applyFont="1" applyBorder="1" applyAlignment="1">
      <alignment vertical="center" wrapText="1"/>
      <protection/>
    </xf>
    <xf numFmtId="0" fontId="2" fillId="0" borderId="28" xfId="84" applyFont="1" applyBorder="1" applyAlignment="1">
      <alignment vertical="center" wrapText="1"/>
      <protection/>
    </xf>
    <xf numFmtId="0" fontId="1" fillId="0" borderId="30" xfId="84" applyFont="1" applyBorder="1" applyAlignment="1">
      <alignment vertical="center" wrapText="1"/>
      <protection/>
    </xf>
    <xf numFmtId="0" fontId="1" fillId="0" borderId="24" xfId="84" applyFont="1" applyFill="1" applyBorder="1" applyAlignment="1">
      <alignment vertical="center" wrapText="1"/>
      <protection/>
    </xf>
    <xf numFmtId="0" fontId="1" fillId="0" borderId="22" xfId="84" applyFont="1" applyFill="1" applyBorder="1" applyAlignment="1">
      <alignment vertical="center" wrapText="1"/>
      <protection/>
    </xf>
    <xf numFmtId="0" fontId="1" fillId="0" borderId="22" xfId="84" applyFont="1" applyBorder="1" applyAlignment="1">
      <alignment horizontal="left" vertical="center" wrapText="1"/>
      <protection/>
    </xf>
    <xf numFmtId="0" fontId="1" fillId="0" borderId="41" xfId="84" applyFont="1" applyBorder="1" applyAlignment="1">
      <alignment vertical="center" wrapText="1"/>
      <protection/>
    </xf>
    <xf numFmtId="0" fontId="1" fillId="0" borderId="26" xfId="84" applyFont="1" applyBorder="1" applyAlignment="1">
      <alignment vertical="center" wrapText="1"/>
      <protection/>
    </xf>
    <xf numFmtId="0" fontId="2" fillId="0" borderId="41" xfId="84" applyFont="1" applyBorder="1">
      <alignment/>
      <protection/>
    </xf>
    <xf numFmtId="0" fontId="2" fillId="0" borderId="22" xfId="84" applyFont="1" applyBorder="1">
      <alignment/>
      <protection/>
    </xf>
    <xf numFmtId="0" fontId="2" fillId="0" borderId="28" xfId="84" applyFont="1" applyBorder="1">
      <alignment/>
      <protection/>
    </xf>
    <xf numFmtId="49" fontId="1" fillId="34" borderId="56" xfId="84" applyNumberFormat="1" applyFont="1" applyFill="1" applyBorder="1" applyAlignment="1">
      <alignment horizontal="center"/>
      <protection/>
    </xf>
    <xf numFmtId="49" fontId="1" fillId="40" borderId="53" xfId="84" applyNumberFormat="1" applyFont="1" applyFill="1" applyBorder="1" applyAlignment="1">
      <alignment horizontal="center"/>
      <protection/>
    </xf>
    <xf numFmtId="0" fontId="2" fillId="4" borderId="22" xfId="0" applyFont="1" applyFill="1" applyBorder="1" applyAlignment="1">
      <alignment horizontal="right" vertical="center" wrapText="1" indent="1"/>
    </xf>
    <xf numFmtId="189" fontId="2" fillId="34" borderId="26" xfId="0" applyNumberFormat="1" applyFont="1" applyFill="1" applyBorder="1" applyAlignment="1">
      <alignment horizontal="right" vertical="center" wrapText="1" indent="1"/>
    </xf>
    <xf numFmtId="189" fontId="2" fillId="34" borderId="27" xfId="0" applyNumberFormat="1" applyFont="1" applyFill="1" applyBorder="1" applyAlignment="1">
      <alignment horizontal="right" vertical="center" wrapText="1" indent="1"/>
    </xf>
    <xf numFmtId="0" fontId="1" fillId="0" borderId="57" xfId="0" applyFont="1" applyFill="1" applyBorder="1" applyAlignment="1">
      <alignment horizontal="center" vertical="center" wrapText="1"/>
    </xf>
    <xf numFmtId="0" fontId="2" fillId="2" borderId="58" xfId="0" applyFont="1" applyFill="1" applyBorder="1" applyAlignment="1">
      <alignment horizontal="left" vertical="center" wrapText="1" indent="1"/>
    </xf>
    <xf numFmtId="0" fontId="1" fillId="2" borderId="58" xfId="0" applyFont="1" applyFill="1" applyBorder="1" applyAlignment="1">
      <alignment horizontal="left" vertical="center" wrapText="1" indent="1"/>
    </xf>
    <xf numFmtId="0" fontId="1" fillId="4" borderId="58" xfId="0" applyFont="1" applyFill="1" applyBorder="1" applyAlignment="1">
      <alignment horizontal="left" vertical="center" wrapText="1" indent="1"/>
    </xf>
    <xf numFmtId="0" fontId="2" fillId="0" borderId="58" xfId="0" applyFont="1" applyFill="1" applyBorder="1" applyAlignment="1">
      <alignment horizontal="left" vertical="center" wrapText="1" indent="1"/>
    </xf>
    <xf numFmtId="0" fontId="2" fillId="53" borderId="59" xfId="0" applyFont="1" applyFill="1" applyBorder="1" applyAlignment="1">
      <alignment horizontal="left" vertical="center" wrapText="1" indent="1"/>
    </xf>
    <xf numFmtId="0" fontId="2" fillId="0" borderId="60" xfId="0" applyFont="1" applyFill="1" applyBorder="1" applyAlignment="1">
      <alignment horizontal="left" vertical="center" wrapText="1" indent="1"/>
    </xf>
    <xf numFmtId="0" fontId="2" fillId="4" borderId="58" xfId="0" applyFont="1" applyFill="1" applyBorder="1" applyAlignment="1">
      <alignment horizontal="left" vertical="center" wrapText="1" indent="1"/>
    </xf>
    <xf numFmtId="0" fontId="2" fillId="53" borderId="58" xfId="0" applyFont="1" applyFill="1" applyBorder="1" applyAlignment="1">
      <alignment horizontal="left" vertical="center" wrapText="1" indent="1"/>
    </xf>
    <xf numFmtId="0" fontId="2" fillId="4" borderId="61" xfId="0" applyFont="1" applyFill="1" applyBorder="1" applyAlignment="1">
      <alignment horizontal="left" vertical="center" wrapText="1" indent="1"/>
    </xf>
    <xf numFmtId="0" fontId="2" fillId="53" borderId="61" xfId="0" applyFont="1" applyFill="1" applyBorder="1" applyAlignment="1">
      <alignment horizontal="left" vertical="center" wrapText="1" indent="1"/>
    </xf>
    <xf numFmtId="0" fontId="2" fillId="0" borderId="59" xfId="0" applyFont="1" applyFill="1" applyBorder="1" applyAlignment="1">
      <alignment horizontal="left" vertical="center" wrapText="1" indent="1"/>
    </xf>
    <xf numFmtId="0" fontId="2" fillId="0" borderId="23" xfId="0" applyFont="1" applyBorder="1" applyAlignment="1">
      <alignment horizontal="left" wrapText="1" indent="1"/>
    </xf>
    <xf numFmtId="0" fontId="2" fillId="0" borderId="23" xfId="0" applyFont="1" applyFill="1" applyBorder="1" applyAlignment="1">
      <alignment horizontal="left" wrapText="1" indent="1"/>
    </xf>
    <xf numFmtId="0" fontId="7" fillId="0" borderId="23" xfId="0" applyFont="1" applyFill="1" applyBorder="1" applyAlignment="1">
      <alignment horizontal="left" wrapText="1" indent="1"/>
    </xf>
    <xf numFmtId="0" fontId="2" fillId="0" borderId="51" xfId="0" applyFont="1" applyBorder="1" applyAlignment="1">
      <alignment horizontal="left" vertical="center" wrapText="1" indent="1"/>
    </xf>
    <xf numFmtId="0" fontId="7" fillId="0" borderId="33" xfId="0" applyFont="1" applyBorder="1" applyAlignment="1">
      <alignment horizontal="left" wrapText="1" indent="1"/>
    </xf>
    <xf numFmtId="0" fontId="31" fillId="0" borderId="25" xfId="70" applyFont="1" applyBorder="1" applyAlignment="1" applyProtection="1">
      <alignment horizontal="center" vertical="center"/>
      <protection/>
    </xf>
    <xf numFmtId="0" fontId="2" fillId="0" borderId="26" xfId="0" applyFont="1" applyBorder="1" applyAlignment="1">
      <alignment horizontal="left" vertical="center" wrapText="1" indent="1"/>
    </xf>
    <xf numFmtId="3" fontId="2" fillId="4" borderId="28" xfId="85" applyNumberFormat="1" applyFont="1" applyFill="1" applyBorder="1" applyAlignment="1">
      <alignment horizontal="right" vertical="center" wrapText="1" indent="1"/>
      <protection/>
    </xf>
    <xf numFmtId="3" fontId="1" fillId="34" borderId="40" xfId="0" applyNumberFormat="1" applyFont="1" applyFill="1" applyBorder="1" applyAlignment="1">
      <alignment horizontal="right" vertical="center" wrapText="1" indent="1"/>
    </xf>
    <xf numFmtId="3" fontId="1" fillId="34" borderId="48" xfId="0" applyNumberFormat="1" applyFont="1" applyFill="1" applyBorder="1" applyAlignment="1">
      <alignment horizontal="right" vertical="center" wrapText="1" indent="1"/>
    </xf>
    <xf numFmtId="0" fontId="1" fillId="53" borderId="54" xfId="85" applyFont="1" applyFill="1" applyBorder="1" applyAlignment="1">
      <alignment horizontal="center" vertical="center" wrapText="1"/>
      <protection/>
    </xf>
    <xf numFmtId="0" fontId="1" fillId="0" borderId="62" xfId="85" applyNumberFormat="1" applyFont="1" applyFill="1" applyBorder="1" applyAlignment="1">
      <alignment horizontal="center" vertical="center" wrapText="1"/>
      <protection/>
    </xf>
    <xf numFmtId="0" fontId="2" fillId="0" borderId="31" xfId="84" applyFont="1" applyBorder="1" applyAlignment="1">
      <alignment horizontal="right" indent="1"/>
      <protection/>
    </xf>
    <xf numFmtId="0" fontId="2" fillId="0" borderId="24" xfId="84" applyFont="1" applyBorder="1" applyAlignment="1">
      <alignment horizontal="right" indent="1"/>
      <protection/>
    </xf>
    <xf numFmtId="0" fontId="2" fillId="0" borderId="24" xfId="84" applyFont="1" applyFill="1" applyBorder="1" applyAlignment="1">
      <alignment horizontal="right" indent="1"/>
      <protection/>
    </xf>
    <xf numFmtId="0" fontId="2" fillId="0" borderId="30" xfId="84" applyFont="1" applyFill="1" applyBorder="1" applyAlignment="1">
      <alignment horizontal="right" indent="1"/>
      <protection/>
    </xf>
    <xf numFmtId="3" fontId="2" fillId="4" borderId="55" xfId="85" applyNumberFormat="1" applyFont="1" applyFill="1" applyBorder="1" applyAlignment="1">
      <alignment horizontal="right" vertical="center" wrapText="1" indent="1"/>
      <protection/>
    </xf>
    <xf numFmtId="3" fontId="2" fillId="4" borderId="29" xfId="85" applyNumberFormat="1" applyFont="1" applyFill="1" applyBorder="1" applyAlignment="1">
      <alignment horizontal="right" vertical="center" wrapText="1" indent="1"/>
      <protection/>
    </xf>
    <xf numFmtId="3" fontId="2" fillId="4" borderId="49" xfId="85" applyNumberFormat="1" applyFont="1" applyFill="1" applyBorder="1" applyAlignment="1">
      <alignment horizontal="right" vertical="center" wrapText="1" indent="1"/>
      <protection/>
    </xf>
    <xf numFmtId="3" fontId="1" fillId="34" borderId="57" xfId="0" applyNumberFormat="1" applyFont="1" applyFill="1" applyBorder="1" applyAlignment="1">
      <alignment horizontal="right" vertical="center" wrapText="1" indent="1"/>
    </xf>
    <xf numFmtId="3" fontId="1" fillId="34" borderId="60" xfId="0" applyNumberFormat="1" applyFont="1" applyFill="1" applyBorder="1" applyAlignment="1">
      <alignment horizontal="right" vertical="center" wrapText="1" indent="1"/>
    </xf>
    <xf numFmtId="3" fontId="1" fillId="34" borderId="63" xfId="0" applyNumberFormat="1" applyFont="1" applyFill="1" applyBorder="1" applyAlignment="1">
      <alignment horizontal="right" vertical="center" wrapText="1" indent="1"/>
    </xf>
    <xf numFmtId="0" fontId="20" fillId="0" borderId="41" xfId="84" applyFont="1" applyBorder="1">
      <alignment/>
      <protection/>
    </xf>
    <xf numFmtId="49" fontId="20" fillId="0" borderId="55" xfId="84" applyNumberFormat="1" applyFont="1" applyBorder="1" applyAlignment="1">
      <alignment horizontal="center"/>
      <protection/>
    </xf>
    <xf numFmtId="0" fontId="20" fillId="0" borderId="22" xfId="84" applyFont="1" applyBorder="1">
      <alignment/>
      <protection/>
    </xf>
    <xf numFmtId="49" fontId="20" fillId="0" borderId="29" xfId="84" applyNumberFormat="1" applyFont="1" applyBorder="1" applyAlignment="1">
      <alignment horizontal="center"/>
      <protection/>
    </xf>
    <xf numFmtId="0" fontId="20" fillId="0" borderId="22" xfId="84" applyFont="1" applyBorder="1" applyAlignment="1">
      <alignment vertical="center"/>
      <protection/>
    </xf>
    <xf numFmtId="49" fontId="21" fillId="40" borderId="29" xfId="84" applyNumberFormat="1" applyFont="1" applyFill="1" applyBorder="1" applyAlignment="1">
      <alignment horizontal="center"/>
      <protection/>
    </xf>
    <xf numFmtId="49" fontId="21" fillId="0" borderId="29" xfId="84" applyNumberFormat="1" applyFont="1" applyBorder="1" applyAlignment="1">
      <alignment horizontal="center"/>
      <protection/>
    </xf>
    <xf numFmtId="49" fontId="21" fillId="34" borderId="39" xfId="84" applyNumberFormat="1" applyFont="1" applyFill="1" applyBorder="1" applyAlignment="1">
      <alignment horizontal="center"/>
      <protection/>
    </xf>
    <xf numFmtId="0" fontId="20" fillId="0" borderId="31" xfId="84" applyFont="1" applyBorder="1" applyAlignment="1">
      <alignment horizontal="left" indent="1"/>
      <protection/>
    </xf>
    <xf numFmtId="0" fontId="20" fillId="0" borderId="24" xfId="84" applyFont="1" applyBorder="1" applyAlignment="1">
      <alignment horizontal="left" indent="1"/>
      <protection/>
    </xf>
    <xf numFmtId="0" fontId="20" fillId="0" borderId="24" xfId="84" applyFont="1" applyFill="1" applyBorder="1" applyAlignment="1">
      <alignment horizontal="left" indent="1"/>
      <protection/>
    </xf>
    <xf numFmtId="3" fontId="1" fillId="34" borderId="41" xfId="0" applyNumberFormat="1" applyFont="1" applyFill="1" applyBorder="1" applyAlignment="1">
      <alignment horizontal="right" vertical="center" wrapText="1" indent="1"/>
    </xf>
    <xf numFmtId="3" fontId="1" fillId="0" borderId="28" xfId="84" applyNumberFormat="1" applyFont="1" applyBorder="1" applyAlignment="1">
      <alignment horizontal="center" vertical="center"/>
      <protection/>
    </xf>
    <xf numFmtId="3" fontId="1" fillId="0" borderId="40" xfId="84" applyNumberFormat="1" applyFont="1" applyBorder="1" applyAlignment="1">
      <alignment horizontal="center" vertical="center"/>
      <protection/>
    </xf>
    <xf numFmtId="49" fontId="1" fillId="4" borderId="41" xfId="84" applyNumberFormat="1" applyFont="1" applyFill="1" applyBorder="1" applyAlignment="1">
      <alignment horizontal="center"/>
      <protection/>
    </xf>
    <xf numFmtId="0" fontId="31" fillId="0" borderId="32" xfId="70" applyFont="1" applyBorder="1" applyAlignment="1" applyProtection="1">
      <alignment horizontal="left" vertical="center" indent="1"/>
      <protection/>
    </xf>
    <xf numFmtId="3" fontId="1" fillId="34" borderId="23" xfId="0" applyNumberFormat="1" applyFont="1" applyFill="1" applyBorder="1" applyAlignment="1">
      <alignment horizontal="right" indent="1"/>
    </xf>
    <xf numFmtId="3" fontId="1" fillId="34" borderId="27" xfId="0" applyNumberFormat="1" applyFont="1" applyFill="1" applyBorder="1" applyAlignment="1">
      <alignment horizontal="right" indent="1"/>
    </xf>
    <xf numFmtId="0" fontId="10" fillId="0" borderId="0" xfId="0" applyFont="1" applyBorder="1" applyAlignment="1">
      <alignment/>
    </xf>
    <xf numFmtId="0" fontId="32" fillId="0" borderId="0" xfId="0" applyFont="1" applyBorder="1" applyAlignment="1">
      <alignment/>
    </xf>
    <xf numFmtId="0" fontId="2" fillId="0" borderId="0" xfId="0" applyFont="1" applyBorder="1" applyAlignment="1">
      <alignment/>
    </xf>
    <xf numFmtId="0" fontId="10" fillId="0" borderId="49" xfId="0" applyFont="1" applyBorder="1" applyAlignment="1">
      <alignment horizontal="center"/>
    </xf>
    <xf numFmtId="0" fontId="32" fillId="0" borderId="64" xfId="0" applyFont="1" applyBorder="1" applyAlignment="1">
      <alignment vertical="center"/>
    </xf>
    <xf numFmtId="0" fontId="0" fillId="0" borderId="64" xfId="0" applyBorder="1" applyAlignment="1">
      <alignment vertical="center"/>
    </xf>
    <xf numFmtId="0" fontId="0" fillId="0" borderId="64" xfId="0" applyBorder="1" applyAlignment="1">
      <alignment/>
    </xf>
    <xf numFmtId="0" fontId="0" fillId="0" borderId="65" xfId="0" applyBorder="1" applyAlignment="1">
      <alignment/>
    </xf>
    <xf numFmtId="0" fontId="10" fillId="0" borderId="66" xfId="0" applyFont="1" applyBorder="1" applyAlignment="1">
      <alignment horizontal="center"/>
    </xf>
    <xf numFmtId="0" fontId="0" fillId="0" borderId="67" xfId="0" applyBorder="1" applyAlignment="1">
      <alignment/>
    </xf>
    <xf numFmtId="0" fontId="31" fillId="0" borderId="66" xfId="70" applyFont="1" applyBorder="1" applyAlignment="1" applyProtection="1">
      <alignment horizontal="center"/>
      <protection/>
    </xf>
    <xf numFmtId="0" fontId="4" fillId="0" borderId="66" xfId="70" applyBorder="1" applyAlignment="1" applyProtection="1">
      <alignment horizontal="center"/>
      <protection/>
    </xf>
    <xf numFmtId="0" fontId="4" fillId="0" borderId="66" xfId="70" applyFont="1" applyBorder="1" applyAlignment="1" applyProtection="1">
      <alignment horizontal="center"/>
      <protection/>
    </xf>
    <xf numFmtId="0" fontId="4" fillId="0" borderId="55" xfId="70" applyBorder="1" applyAlignment="1" applyProtection="1" quotePrefix="1">
      <alignment horizontal="center"/>
      <protection/>
    </xf>
    <xf numFmtId="0" fontId="2" fillId="0" borderId="68" xfId="0" applyFont="1" applyBorder="1" applyAlignment="1">
      <alignment/>
    </xf>
    <xf numFmtId="0" fontId="0" fillId="0" borderId="68" xfId="0" applyBorder="1" applyAlignment="1">
      <alignment/>
    </xf>
    <xf numFmtId="0" fontId="0" fillId="0" borderId="46" xfId="0" applyBorder="1" applyAlignment="1">
      <alignment/>
    </xf>
    <xf numFmtId="0" fontId="59" fillId="0" borderId="64" xfId="0" applyFont="1" applyBorder="1" applyAlignment="1">
      <alignment vertical="center"/>
    </xf>
    <xf numFmtId="0" fontId="0" fillId="54" borderId="0" xfId="0" applyFont="1" applyFill="1" applyAlignment="1">
      <alignment horizontal="left" wrapText="1"/>
    </xf>
    <xf numFmtId="0" fontId="2" fillId="54" borderId="0" xfId="0" applyFont="1" applyFill="1" applyAlignment="1">
      <alignment vertical="center" wrapText="1"/>
    </xf>
    <xf numFmtId="189" fontId="2" fillId="0" borderId="0" xfId="0" applyNumberFormat="1" applyFont="1" applyBorder="1" applyAlignment="1">
      <alignment/>
    </xf>
    <xf numFmtId="189" fontId="2" fillId="0" borderId="0" xfId="0" applyNumberFormat="1" applyFont="1" applyBorder="1" applyAlignment="1">
      <alignment wrapText="1"/>
    </xf>
    <xf numFmtId="0" fontId="26" fillId="0" borderId="0" xfId="0" applyFont="1" applyBorder="1" applyAlignment="1">
      <alignment horizontal="left"/>
    </xf>
    <xf numFmtId="0" fontId="26" fillId="0" borderId="0" xfId="0" applyFont="1" applyBorder="1" applyAlignment="1">
      <alignment horizontal="left" vertical="center"/>
    </xf>
    <xf numFmtId="0" fontId="2" fillId="27" borderId="58" xfId="0" applyFont="1" applyFill="1" applyBorder="1" applyAlignment="1">
      <alignment horizontal="left" vertical="center" wrapText="1" indent="1"/>
    </xf>
    <xf numFmtId="0" fontId="0" fillId="27" borderId="0" xfId="0" applyFill="1" applyAlignment="1">
      <alignment/>
    </xf>
    <xf numFmtId="0" fontId="0" fillId="0" borderId="0" xfId="0" applyFill="1" applyAlignment="1">
      <alignment wrapText="1"/>
    </xf>
    <xf numFmtId="49" fontId="2" fillId="53" borderId="22" xfId="0" applyNumberFormat="1" applyFont="1" applyFill="1" applyBorder="1" applyAlignment="1">
      <alignment horizontal="left" vertical="center" wrapText="1" indent="1"/>
    </xf>
    <xf numFmtId="0" fontId="54" fillId="54" borderId="58" xfId="0" applyFont="1" applyFill="1" applyBorder="1" applyAlignment="1">
      <alignment horizontal="left" vertical="center" wrapText="1" indent="1"/>
    </xf>
    <xf numFmtId="49" fontId="54" fillId="54" borderId="58" xfId="0" applyNumberFormat="1" applyFont="1" applyFill="1" applyBorder="1" applyAlignment="1">
      <alignment horizontal="left" vertical="center" wrapText="1" indent="1"/>
    </xf>
    <xf numFmtId="0" fontId="7" fillId="54" borderId="23" xfId="0" applyFont="1" applyFill="1" applyBorder="1" applyAlignment="1">
      <alignment horizontal="left" wrapText="1" indent="1"/>
    </xf>
    <xf numFmtId="0" fontId="0" fillId="54" borderId="0" xfId="0" applyFont="1" applyFill="1" applyAlignment="1">
      <alignment/>
    </xf>
    <xf numFmtId="0" fontId="2" fillId="54" borderId="24" xfId="0" applyFont="1" applyFill="1" applyBorder="1" applyAlignment="1">
      <alignment horizontal="center" vertical="center" wrapText="1"/>
    </xf>
    <xf numFmtId="0" fontId="2" fillId="54" borderId="25" xfId="0" applyFont="1" applyFill="1" applyBorder="1" applyAlignment="1">
      <alignment horizontal="center" vertical="center" wrapText="1"/>
    </xf>
    <xf numFmtId="172" fontId="1" fillId="18" borderId="22" xfId="0" applyNumberFormat="1" applyFont="1" applyFill="1" applyBorder="1" applyAlignment="1">
      <alignment horizontal="right" vertical="center" wrapText="1" indent="1"/>
    </xf>
    <xf numFmtId="3" fontId="7" fillId="0" borderId="0" xfId="0" applyNumberFormat="1" applyFont="1" applyFill="1" applyBorder="1" applyAlignment="1">
      <alignment vertical="center" wrapText="1"/>
    </xf>
    <xf numFmtId="3" fontId="2" fillId="0" borderId="0" xfId="0" applyNumberFormat="1" applyFont="1" applyFill="1" applyBorder="1" applyAlignment="1">
      <alignment vertical="center" wrapText="1"/>
    </xf>
    <xf numFmtId="0" fontId="0" fillId="54" borderId="0" xfId="0" applyFont="1" applyFill="1" applyAlignment="1">
      <alignment wrapText="1"/>
    </xf>
    <xf numFmtId="0" fontId="7" fillId="0" borderId="58" xfId="0" applyFont="1" applyFill="1" applyBorder="1" applyAlignment="1">
      <alignment horizontal="left" vertical="center" wrapText="1" indent="1"/>
    </xf>
    <xf numFmtId="0" fontId="0" fillId="54" borderId="0" xfId="0" applyFont="1" applyFill="1" applyAlignment="1">
      <alignment horizontal="center" vertical="center"/>
    </xf>
    <xf numFmtId="0" fontId="65" fillId="0" borderId="0" xfId="0" applyFont="1" applyAlignment="1">
      <alignment vertical="center" wrapText="1"/>
    </xf>
    <xf numFmtId="0" fontId="0" fillId="0" borderId="0" xfId="0" applyFont="1" applyAlignment="1">
      <alignment wrapText="1"/>
    </xf>
    <xf numFmtId="0" fontId="50" fillId="0" borderId="0" xfId="0" applyFont="1" applyAlignment="1">
      <alignment horizontal="left" vertical="center"/>
    </xf>
    <xf numFmtId="0" fontId="2" fillId="54" borderId="24" xfId="0" applyFont="1" applyFill="1" applyBorder="1" applyAlignment="1">
      <alignment horizontal="center" vertical="center"/>
    </xf>
    <xf numFmtId="0" fontId="2" fillId="54" borderId="0" xfId="0" applyFont="1" applyFill="1" applyBorder="1" applyAlignment="1">
      <alignment vertical="center" wrapText="1"/>
    </xf>
    <xf numFmtId="0" fontId="2" fillId="54" borderId="24" xfId="0" applyFont="1" applyFill="1" applyBorder="1" applyAlignment="1">
      <alignment horizontal="center" vertical="center" wrapText="1"/>
    </xf>
    <xf numFmtId="49" fontId="1" fillId="54" borderId="22" xfId="0" applyNumberFormat="1" applyFont="1" applyFill="1" applyBorder="1" applyAlignment="1">
      <alignment horizontal="left" vertical="center" wrapText="1" indent="1"/>
    </xf>
    <xf numFmtId="0" fontId="20" fillId="0" borderId="23" xfId="0" applyFont="1" applyFill="1" applyBorder="1" applyAlignment="1">
      <alignment horizontal="center" vertical="center" wrapText="1"/>
    </xf>
    <xf numFmtId="3" fontId="71" fillId="54" borderId="69" xfId="0" applyNumberFormat="1" applyFont="1" applyFill="1" applyBorder="1" applyAlignment="1">
      <alignment vertical="center" wrapText="1"/>
    </xf>
    <xf numFmtId="0" fontId="31" fillId="54" borderId="24" xfId="70" applyFont="1" applyFill="1" applyBorder="1" applyAlignment="1" applyProtection="1">
      <alignment horizontal="center" vertical="center"/>
      <protection/>
    </xf>
    <xf numFmtId="0" fontId="2" fillId="54" borderId="22" xfId="0" applyFont="1" applyFill="1" applyBorder="1" applyAlignment="1">
      <alignment horizontal="left" vertical="center" wrapText="1" indent="1"/>
    </xf>
    <xf numFmtId="0" fontId="7" fillId="0" borderId="48" xfId="0" applyFont="1" applyBorder="1" applyAlignment="1">
      <alignment horizontal="left" wrapText="1" indent="1"/>
    </xf>
    <xf numFmtId="0" fontId="0" fillId="53" borderId="0" xfId="0" applyFont="1" applyFill="1" applyAlignment="1">
      <alignment/>
    </xf>
    <xf numFmtId="0" fontId="68" fillId="0" borderId="0" xfId="0" applyFont="1" applyFill="1" applyAlignment="1">
      <alignment vertical="center" wrapText="1"/>
    </xf>
    <xf numFmtId="0" fontId="7" fillId="0" borderId="23" xfId="0" applyFont="1" applyBorder="1" applyAlignment="1">
      <alignment horizontal="left" wrapText="1" indent="1"/>
    </xf>
    <xf numFmtId="0" fontId="0" fillId="0" borderId="0" xfId="0" applyFont="1" applyFill="1" applyAlignment="1">
      <alignment/>
    </xf>
    <xf numFmtId="3" fontId="2" fillId="0" borderId="0" xfId="87" applyNumberFormat="1" applyFont="1" applyBorder="1" applyAlignment="1">
      <alignment horizontal="center" vertical="center" wrapText="1"/>
      <protection/>
    </xf>
    <xf numFmtId="0" fontId="7" fillId="4" borderId="58" xfId="0" applyFont="1" applyFill="1" applyBorder="1" applyAlignment="1">
      <alignment horizontal="left" vertical="center" wrapText="1" indent="1"/>
    </xf>
    <xf numFmtId="0" fontId="2" fillId="54" borderId="58" xfId="0" applyFont="1" applyFill="1" applyBorder="1" applyAlignment="1">
      <alignment horizontal="left" vertical="center" wrapText="1" indent="1"/>
    </xf>
    <xf numFmtId="3" fontId="1" fillId="0" borderId="22" xfId="0" applyNumberFormat="1" applyFont="1" applyFill="1" applyBorder="1" applyAlignment="1">
      <alignment horizontal="right" vertical="center" indent="1"/>
    </xf>
    <xf numFmtId="3" fontId="1" fillId="0" borderId="23" xfId="0" applyNumberFormat="1" applyFont="1" applyFill="1" applyBorder="1" applyAlignment="1">
      <alignment horizontal="right" vertical="center" indent="1"/>
    </xf>
    <xf numFmtId="49" fontId="2" fillId="53" borderId="22" xfId="0" applyNumberFormat="1" applyFont="1" applyFill="1" applyBorder="1" applyAlignment="1">
      <alignment horizontal="left" vertical="top" wrapText="1" indent="1"/>
    </xf>
    <xf numFmtId="49" fontId="2" fillId="0" borderId="38" xfId="0" applyNumberFormat="1" applyFont="1" applyFill="1" applyBorder="1" applyAlignment="1">
      <alignment horizontal="left" vertical="center" wrapText="1" indent="1"/>
    </xf>
    <xf numFmtId="0" fontId="7" fillId="0" borderId="0" xfId="0" applyFont="1" applyBorder="1" applyAlignment="1">
      <alignment/>
    </xf>
    <xf numFmtId="0" fontId="17" fillId="0" borderId="67" xfId="0" applyFont="1" applyBorder="1" applyAlignment="1">
      <alignment/>
    </xf>
    <xf numFmtId="0" fontId="17" fillId="0" borderId="0" xfId="0" applyFont="1" applyBorder="1" applyAlignment="1">
      <alignment/>
    </xf>
    <xf numFmtId="0" fontId="2" fillId="54" borderId="24" xfId="0" applyFont="1" applyFill="1" applyBorder="1" applyAlignment="1">
      <alignment horizontal="left" vertical="center" wrapText="1" indent="1"/>
    </xf>
    <xf numFmtId="0" fontId="7" fillId="0" borderId="70" xfId="0" applyFont="1" applyFill="1" applyBorder="1" applyAlignment="1">
      <alignment horizontal="left" vertical="center" wrapText="1" indent="1"/>
    </xf>
    <xf numFmtId="3" fontId="2" fillId="4" borderId="64" xfId="85" applyNumberFormat="1" applyFont="1" applyFill="1" applyBorder="1" applyAlignment="1">
      <alignment horizontal="right" vertical="center" wrapText="1" indent="1"/>
      <protection/>
    </xf>
    <xf numFmtId="3" fontId="1" fillId="34" borderId="71" xfId="0" applyNumberFormat="1" applyFont="1" applyFill="1" applyBorder="1" applyAlignment="1">
      <alignment horizontal="right" vertical="center" wrapText="1" indent="1"/>
    </xf>
    <xf numFmtId="3" fontId="1" fillId="34" borderId="68" xfId="0" applyNumberFormat="1" applyFont="1" applyFill="1" applyBorder="1" applyAlignment="1">
      <alignment horizontal="right" vertical="center" wrapText="1" indent="1"/>
    </xf>
    <xf numFmtId="3" fontId="2" fillId="4" borderId="71" xfId="85" applyNumberFormat="1" applyFont="1" applyFill="1" applyBorder="1" applyAlignment="1">
      <alignment horizontal="right" vertical="center" wrapText="1" indent="1"/>
      <protection/>
    </xf>
    <xf numFmtId="3" fontId="1" fillId="34" borderId="72" xfId="0" applyNumberFormat="1" applyFont="1" applyFill="1" applyBorder="1" applyAlignment="1">
      <alignment horizontal="right" vertical="center" wrapText="1" indent="1"/>
    </xf>
    <xf numFmtId="199" fontId="1" fillId="0" borderId="22" xfId="84" applyNumberFormat="1" applyFont="1" applyBorder="1" applyAlignment="1" applyProtection="1">
      <alignment horizontal="center" vertical="center" wrapText="1"/>
      <protection/>
    </xf>
    <xf numFmtId="49" fontId="1" fillId="4" borderId="34" xfId="84" applyNumberFormat="1" applyFont="1" applyFill="1" applyBorder="1" applyAlignment="1" applyProtection="1">
      <alignment horizontal="center"/>
      <protection/>
    </xf>
    <xf numFmtId="3" fontId="2" fillId="4" borderId="23" xfId="85" applyNumberFormat="1" applyFont="1" applyFill="1" applyBorder="1" applyAlignment="1">
      <alignment horizontal="right" vertical="center" wrapText="1" indent="1"/>
      <protection/>
    </xf>
    <xf numFmtId="49" fontId="1" fillId="0" borderId="34" xfId="84" applyNumberFormat="1" applyFont="1" applyFill="1" applyBorder="1" applyAlignment="1">
      <alignment horizontal="center"/>
      <protection/>
    </xf>
    <xf numFmtId="169" fontId="1" fillId="0" borderId="34" xfId="61" applyNumberFormat="1" applyFont="1" applyBorder="1" applyAlignment="1">
      <alignment/>
    </xf>
    <xf numFmtId="3" fontId="7" fillId="0" borderId="22" xfId="0" applyNumberFormat="1" applyFont="1" applyFill="1" applyBorder="1" applyAlignment="1">
      <alignment horizontal="center" vertical="center" wrapText="1"/>
    </xf>
    <xf numFmtId="3" fontId="50" fillId="0" borderId="22" xfId="0" applyNumberFormat="1" applyFont="1" applyFill="1" applyBorder="1" applyAlignment="1">
      <alignment horizontal="center" vertical="center" wrapText="1"/>
    </xf>
    <xf numFmtId="174" fontId="1" fillId="34" borderId="26" xfId="0" applyNumberFormat="1" applyFont="1" applyFill="1" applyBorder="1" applyAlignment="1">
      <alignment horizontal="right" vertical="center" wrapText="1" indent="1"/>
    </xf>
    <xf numFmtId="174" fontId="1" fillId="34" borderId="27" xfId="0" applyNumberFormat="1" applyFont="1" applyFill="1" applyBorder="1" applyAlignment="1">
      <alignment horizontal="right" vertical="center" wrapText="1" indent="1"/>
    </xf>
    <xf numFmtId="3" fontId="1" fillId="4" borderId="22" xfId="84" applyNumberFormat="1" applyFont="1" applyFill="1" applyBorder="1" applyAlignment="1">
      <alignment/>
      <protection/>
    </xf>
    <xf numFmtId="3" fontId="1" fillId="4" borderId="38" xfId="84" applyNumberFormat="1" applyFont="1" applyFill="1" applyBorder="1" applyAlignment="1">
      <alignment/>
      <protection/>
    </xf>
    <xf numFmtId="3" fontId="1" fillId="4" borderId="37" xfId="84" applyNumberFormat="1" applyFont="1" applyFill="1" applyBorder="1" applyAlignment="1">
      <alignment/>
      <protection/>
    </xf>
    <xf numFmtId="3" fontId="1" fillId="4" borderId="26" xfId="84" applyNumberFormat="1" applyFont="1" applyFill="1" applyBorder="1" applyAlignment="1">
      <alignment/>
      <protection/>
    </xf>
    <xf numFmtId="3" fontId="1" fillId="4" borderId="73" xfId="84" applyNumberFormat="1" applyFont="1" applyFill="1" applyBorder="1" applyAlignment="1">
      <alignment/>
      <protection/>
    </xf>
    <xf numFmtId="3" fontId="1" fillId="4" borderId="74" xfId="84" applyNumberFormat="1" applyFont="1" applyFill="1" applyBorder="1" applyAlignment="1">
      <alignment/>
      <protection/>
    </xf>
    <xf numFmtId="3" fontId="1" fillId="4" borderId="34" xfId="84" applyNumberFormat="1" applyFont="1" applyFill="1" applyBorder="1" applyAlignment="1">
      <alignment/>
      <protection/>
    </xf>
    <xf numFmtId="3" fontId="1" fillId="4" borderId="75" xfId="84" applyNumberFormat="1" applyFont="1" applyFill="1" applyBorder="1" applyAlignment="1">
      <alignment/>
      <protection/>
    </xf>
    <xf numFmtId="3" fontId="1" fillId="4" borderId="76" xfId="84" applyNumberFormat="1" applyFont="1" applyFill="1" applyBorder="1" applyAlignment="1">
      <alignment/>
      <protection/>
    </xf>
    <xf numFmtId="3" fontId="2" fillId="4" borderId="41" xfId="86" applyNumberFormat="1" applyFont="1" applyFill="1" applyBorder="1" applyAlignment="1">
      <alignment horizontal="right" vertical="center" wrapText="1" indent="1"/>
      <protection/>
    </xf>
    <xf numFmtId="3" fontId="2" fillId="4" borderId="22" xfId="86" applyNumberFormat="1" applyFont="1" applyFill="1" applyBorder="1" applyAlignment="1">
      <alignment horizontal="right" vertical="center" wrapText="1" indent="1"/>
      <protection/>
    </xf>
    <xf numFmtId="3" fontId="2" fillId="4" borderId="28" xfId="86" applyNumberFormat="1" applyFont="1" applyFill="1" applyBorder="1" applyAlignment="1">
      <alignment horizontal="right" vertical="center" wrapText="1" indent="1"/>
      <protection/>
    </xf>
    <xf numFmtId="3" fontId="1" fillId="4" borderId="22" xfId="84" applyNumberFormat="1" applyFont="1" applyFill="1" applyBorder="1" applyAlignment="1">
      <alignment horizontal="right" vertical="center"/>
      <protection/>
    </xf>
    <xf numFmtId="4" fontId="1" fillId="34" borderId="22" xfId="0" applyNumberFormat="1" applyFont="1" applyFill="1" applyBorder="1" applyAlignment="1">
      <alignment horizontal="right" vertical="center" wrapText="1" indent="1"/>
    </xf>
    <xf numFmtId="4" fontId="1" fillId="34" borderId="23" xfId="0" applyNumberFormat="1" applyFont="1" applyFill="1" applyBorder="1" applyAlignment="1">
      <alignment horizontal="right" vertical="center" wrapText="1" indent="1"/>
    </xf>
    <xf numFmtId="4" fontId="2" fillId="4" borderId="22" xfId="0" applyNumberFormat="1" applyFont="1" applyFill="1" applyBorder="1" applyAlignment="1">
      <alignment horizontal="right" vertical="center" wrapText="1" indent="1"/>
    </xf>
    <xf numFmtId="4" fontId="1" fillId="34" borderId="26" xfId="0" applyNumberFormat="1" applyFont="1" applyFill="1" applyBorder="1" applyAlignment="1" applyProtection="1">
      <alignment horizontal="right" vertical="center" wrapText="1" indent="1"/>
      <protection/>
    </xf>
    <xf numFmtId="4" fontId="1" fillId="34" borderId="27" xfId="0" applyNumberFormat="1" applyFont="1" applyFill="1" applyBorder="1" applyAlignment="1">
      <alignment horizontal="right" vertical="center" wrapText="1" indent="1"/>
    </xf>
    <xf numFmtId="4" fontId="1" fillId="34" borderId="23" xfId="0" applyNumberFormat="1" applyFont="1" applyFill="1" applyBorder="1" applyAlignment="1">
      <alignment horizontal="right" indent="1"/>
    </xf>
    <xf numFmtId="0" fontId="56" fillId="0" borderId="22" xfId="83" applyFont="1" applyBorder="1" applyAlignment="1">
      <alignment horizontal="center" vertical="center"/>
      <protection/>
    </xf>
    <xf numFmtId="0" fontId="56" fillId="0" borderId="22" xfId="83" applyFont="1" applyBorder="1" applyAlignment="1">
      <alignment horizontal="center" vertical="center" wrapText="1"/>
      <protection/>
    </xf>
    <xf numFmtId="0" fontId="56" fillId="0" borderId="30" xfId="83" applyFont="1" applyBorder="1" applyAlignment="1">
      <alignment vertical="center"/>
      <protection/>
    </xf>
    <xf numFmtId="0" fontId="56" fillId="0" borderId="22" xfId="83" applyFont="1" applyBorder="1" applyAlignment="1">
      <alignment vertical="center"/>
      <protection/>
    </xf>
    <xf numFmtId="0" fontId="54" fillId="0" borderId="57" xfId="83" applyFont="1" applyBorder="1" applyAlignment="1">
      <alignment horizontal="center" vertical="center"/>
      <protection/>
    </xf>
    <xf numFmtId="0" fontId="56" fillId="0" borderId="38" xfId="83" applyFont="1" applyBorder="1" applyAlignment="1">
      <alignment horizontal="left" vertical="center" indent="1"/>
      <protection/>
    </xf>
    <xf numFmtId="0" fontId="54" fillId="0" borderId="58" xfId="83" applyFont="1" applyBorder="1" applyAlignment="1">
      <alignment horizontal="center" vertical="center"/>
      <protection/>
    </xf>
    <xf numFmtId="0" fontId="54" fillId="0" borderId="38" xfId="83" applyFont="1" applyBorder="1" applyAlignment="1">
      <alignment horizontal="left" vertical="center" wrapText="1" indent="1"/>
      <protection/>
    </xf>
    <xf numFmtId="0" fontId="54" fillId="18" borderId="58" xfId="83" applyFont="1" applyFill="1" applyBorder="1" applyAlignment="1">
      <alignment horizontal="center" vertical="center"/>
      <protection/>
    </xf>
    <xf numFmtId="0" fontId="54" fillId="18" borderId="38" xfId="83" applyFont="1" applyFill="1" applyBorder="1" applyAlignment="1">
      <alignment horizontal="left" vertical="center" wrapText="1" indent="1"/>
      <protection/>
    </xf>
    <xf numFmtId="2" fontId="2" fillId="4" borderId="22" xfId="0" applyNumberFormat="1" applyFont="1" applyFill="1" applyBorder="1" applyAlignment="1">
      <alignment horizontal="right" vertical="center" wrapText="1" indent="1"/>
    </xf>
    <xf numFmtId="0" fontId="54" fillId="0" borderId="38" xfId="83" applyFont="1" applyBorder="1" applyAlignment="1">
      <alignment horizontal="left" vertical="center" indent="1"/>
      <protection/>
    </xf>
    <xf numFmtId="0" fontId="54" fillId="0" borderId="61" xfId="83" applyFont="1" applyBorder="1" applyAlignment="1">
      <alignment horizontal="center" vertical="center"/>
      <protection/>
    </xf>
    <xf numFmtId="0" fontId="54" fillId="0" borderId="73" xfId="83" applyFont="1" applyBorder="1" applyAlignment="1">
      <alignment horizontal="left" vertical="center" indent="1"/>
      <protection/>
    </xf>
    <xf numFmtId="189" fontId="50" fillId="0" borderId="0" xfId="0" applyNumberFormat="1" applyFont="1" applyBorder="1" applyAlignment="1">
      <alignment/>
    </xf>
    <xf numFmtId="3" fontId="2" fillId="4" borderId="23" xfId="0" applyNumberFormat="1" applyFont="1" applyFill="1" applyBorder="1" applyAlignment="1">
      <alignment horizontal="right" vertical="center" wrapText="1"/>
    </xf>
    <xf numFmtId="3" fontId="1" fillId="34" borderId="23" xfId="0" applyNumberFormat="1" applyFont="1" applyFill="1" applyBorder="1" applyAlignment="1">
      <alignment horizontal="right" vertical="center" wrapText="1"/>
    </xf>
    <xf numFmtId="3" fontId="1" fillId="34" borderId="23" xfId="0" applyNumberFormat="1" applyFont="1" applyFill="1" applyBorder="1" applyAlignment="1">
      <alignment vertical="center" wrapText="1"/>
    </xf>
    <xf numFmtId="3" fontId="2" fillId="4" borderId="23" xfId="0" applyNumberFormat="1" applyFont="1" applyFill="1" applyBorder="1" applyAlignment="1">
      <alignment horizontal="right" vertical="center" wrapText="1"/>
    </xf>
    <xf numFmtId="3" fontId="2" fillId="4" borderId="22" xfId="0" applyNumberFormat="1" applyFont="1" applyFill="1" applyBorder="1" applyAlignment="1">
      <alignment horizontal="right" vertical="center" wrapText="1"/>
    </xf>
    <xf numFmtId="3" fontId="2" fillId="4" borderId="22" xfId="0" applyNumberFormat="1" applyFont="1" applyFill="1" applyBorder="1" applyAlignment="1">
      <alignment vertical="center" wrapText="1"/>
    </xf>
    <xf numFmtId="3" fontId="1" fillId="34" borderId="22" xfId="0" applyNumberFormat="1" applyFont="1" applyFill="1" applyBorder="1" applyAlignment="1">
      <alignment horizontal="right" vertical="center" wrapText="1"/>
    </xf>
    <xf numFmtId="3" fontId="1" fillId="34" borderId="26" xfId="0" applyNumberFormat="1" applyFont="1" applyFill="1" applyBorder="1" applyAlignment="1">
      <alignment horizontal="right" vertical="center" wrapText="1"/>
    </xf>
    <xf numFmtId="3" fontId="1" fillId="34" borderId="26" xfId="0" applyNumberFormat="1" applyFont="1" applyFill="1" applyBorder="1" applyAlignment="1">
      <alignment vertical="center" wrapText="1"/>
    </xf>
    <xf numFmtId="0" fontId="2" fillId="0" borderId="0" xfId="0" applyFont="1" applyAlignment="1">
      <alignment horizontal="left" vertical="center"/>
    </xf>
    <xf numFmtId="0" fontId="26" fillId="0" borderId="0" xfId="84" applyFont="1">
      <alignment/>
      <protection/>
    </xf>
    <xf numFmtId="0" fontId="20" fillId="0" borderId="45" xfId="84" applyFont="1" applyBorder="1" applyAlignment="1">
      <alignment horizontal="center"/>
      <protection/>
    </xf>
    <xf numFmtId="3" fontId="20" fillId="0" borderId="45" xfId="61" applyNumberFormat="1" applyFont="1" applyFill="1" applyBorder="1" applyAlignment="1">
      <alignment horizontal="center"/>
    </xf>
    <xf numFmtId="3" fontId="20" fillId="0" borderId="54" xfId="61" applyNumberFormat="1" applyFont="1" applyFill="1" applyBorder="1" applyAlignment="1">
      <alignment horizontal="center"/>
    </xf>
    <xf numFmtId="3" fontId="1" fillId="34" borderId="34" xfId="0" applyNumberFormat="1" applyFont="1" applyFill="1" applyBorder="1" applyAlignment="1">
      <alignment horizontal="right" vertical="center" wrapText="1" indent="1"/>
    </xf>
    <xf numFmtId="3" fontId="1" fillId="34" borderId="41" xfId="0" applyNumberFormat="1" applyFont="1" applyFill="1" applyBorder="1" applyAlignment="1">
      <alignment horizontal="right" vertical="center" wrapText="1" indent="1"/>
    </xf>
    <xf numFmtId="0" fontId="26" fillId="0" borderId="0" xfId="84" applyFont="1" applyBorder="1" applyAlignment="1">
      <alignment/>
      <protection/>
    </xf>
    <xf numFmtId="0" fontId="26" fillId="0" borderId="0" xfId="84" applyFont="1" applyAlignment="1">
      <alignment/>
      <protection/>
    </xf>
    <xf numFmtId="3" fontId="2" fillId="4" borderId="41" xfId="0" applyNumberFormat="1" applyFont="1" applyFill="1" applyBorder="1" applyAlignment="1">
      <alignment horizontal="right" vertical="center" wrapText="1" indent="1"/>
    </xf>
    <xf numFmtId="0" fontId="68" fillId="0" borderId="0" xfId="84" applyFont="1">
      <alignment/>
      <protection/>
    </xf>
    <xf numFmtId="3" fontId="2" fillId="4" borderId="48" xfId="0" applyNumberFormat="1" applyFont="1" applyFill="1" applyBorder="1" applyAlignment="1">
      <alignment horizontal="right" vertical="center" wrapText="1" indent="1"/>
    </xf>
    <xf numFmtId="0" fontId="2" fillId="0" borderId="77" xfId="84" applyFont="1" applyBorder="1" applyAlignment="1">
      <alignment vertical="center" wrapText="1"/>
      <protection/>
    </xf>
    <xf numFmtId="0" fontId="2" fillId="0" borderId="0" xfId="84" applyFont="1">
      <alignment/>
      <protection/>
    </xf>
    <xf numFmtId="0" fontId="2" fillId="0" borderId="0" xfId="84" applyFont="1" applyAlignment="1">
      <alignment horizontal="center"/>
      <protection/>
    </xf>
    <xf numFmtId="3" fontId="2" fillId="0" borderId="0" xfId="84" applyNumberFormat="1" applyFont="1" applyAlignment="1">
      <alignment horizontal="right"/>
      <protection/>
    </xf>
    <xf numFmtId="3" fontId="2" fillId="0" borderId="0" xfId="84" applyNumberFormat="1" applyFont="1">
      <alignment/>
      <protection/>
    </xf>
    <xf numFmtId="0" fontId="26" fillId="0" borderId="0" xfId="0" applyFont="1" applyBorder="1" applyAlignment="1">
      <alignment/>
    </xf>
    <xf numFmtId="3" fontId="2" fillId="0" borderId="0" xfId="87" applyNumberFormat="1" applyFont="1" applyBorder="1" applyAlignment="1">
      <alignment vertical="center" wrapText="1"/>
      <protection/>
    </xf>
    <xf numFmtId="3" fontId="26" fillId="0" borderId="0" xfId="84" applyNumberFormat="1" applyFont="1" applyAlignment="1">
      <alignment horizontal="right"/>
      <protection/>
    </xf>
    <xf numFmtId="3" fontId="26" fillId="0" borderId="0" xfId="84" applyNumberFormat="1" applyFont="1">
      <alignment/>
      <protection/>
    </xf>
    <xf numFmtId="0" fontId="2" fillId="0" borderId="0" xfId="0" applyFont="1" applyBorder="1" applyAlignment="1">
      <alignment/>
    </xf>
    <xf numFmtId="0" fontId="2" fillId="0" borderId="45" xfId="84" applyFont="1" applyBorder="1" applyAlignment="1">
      <alignment horizontal="center" vertical="center"/>
      <protection/>
    </xf>
    <xf numFmtId="3" fontId="2" fillId="0" borderId="45" xfId="84" applyNumberFormat="1" applyFont="1" applyBorder="1" applyAlignment="1">
      <alignment horizontal="center" vertical="center"/>
      <protection/>
    </xf>
    <xf numFmtId="3" fontId="2" fillId="0" borderId="54" xfId="84" applyNumberFormat="1" applyFont="1" applyBorder="1" applyAlignment="1">
      <alignment horizontal="center" vertical="center"/>
      <protection/>
    </xf>
    <xf numFmtId="3" fontId="1" fillId="34" borderId="48" xfId="0" applyNumberFormat="1" applyFont="1" applyFill="1" applyBorder="1" applyAlignment="1">
      <alignment horizontal="right" vertical="center" wrapText="1" indent="1"/>
    </xf>
    <xf numFmtId="3" fontId="1" fillId="34" borderId="45" xfId="0" applyNumberFormat="1" applyFont="1" applyFill="1" applyBorder="1" applyAlignment="1">
      <alignment horizontal="right" vertical="center" wrapText="1" indent="1"/>
    </xf>
    <xf numFmtId="3" fontId="1" fillId="34" borderId="54" xfId="0" applyNumberFormat="1" applyFont="1" applyFill="1" applyBorder="1" applyAlignment="1">
      <alignment horizontal="right" vertical="center" wrapText="1" indent="1"/>
    </xf>
    <xf numFmtId="0" fontId="2" fillId="0" borderId="41" xfId="84" applyFont="1" applyBorder="1" applyAlignment="1">
      <alignment vertical="center" wrapText="1"/>
      <protection/>
    </xf>
    <xf numFmtId="49" fontId="2" fillId="0" borderId="55" xfId="84" applyNumberFormat="1" applyFont="1" applyBorder="1" applyAlignment="1">
      <alignment horizontal="center"/>
      <protection/>
    </xf>
    <xf numFmtId="3" fontId="1" fillId="34" borderId="51" xfId="0" applyNumberFormat="1" applyFont="1" applyFill="1" applyBorder="1" applyAlignment="1">
      <alignment horizontal="right" vertical="center" wrapText="1" indent="1"/>
    </xf>
    <xf numFmtId="3" fontId="1" fillId="34" borderId="52" xfId="0" applyNumberFormat="1" applyFont="1" applyFill="1" applyBorder="1" applyAlignment="1">
      <alignment horizontal="right" vertical="center" wrapText="1" indent="1"/>
    </xf>
    <xf numFmtId="0" fontId="26" fillId="0" borderId="0" xfId="84" applyFont="1" applyAlignment="1">
      <alignment wrapText="1"/>
      <protection/>
    </xf>
    <xf numFmtId="0" fontId="26" fillId="0" borderId="0" xfId="84" applyFont="1" applyAlignment="1">
      <alignment horizontal="center"/>
      <protection/>
    </xf>
    <xf numFmtId="3" fontId="57" fillId="0" borderId="0" xfId="84" applyNumberFormat="1" applyFont="1">
      <alignment/>
      <protection/>
    </xf>
    <xf numFmtId="0" fontId="26" fillId="0" borderId="0" xfId="84" applyFont="1" applyProtection="1">
      <alignment/>
      <protection/>
    </xf>
    <xf numFmtId="0" fontId="2" fillId="0" borderId="28" xfId="84" applyFont="1" applyBorder="1" applyAlignment="1" applyProtection="1">
      <alignment horizontal="center"/>
      <protection/>
    </xf>
    <xf numFmtId="199" fontId="2" fillId="0" borderId="28" xfId="84" applyNumberFormat="1" applyFont="1" applyBorder="1" applyAlignment="1" applyProtection="1">
      <alignment horizontal="center"/>
      <protection/>
    </xf>
    <xf numFmtId="3" fontId="1" fillId="34" borderId="33" xfId="0" applyNumberFormat="1" applyFont="1" applyFill="1" applyBorder="1" applyAlignment="1">
      <alignment horizontal="right" vertical="center" wrapText="1" indent="1"/>
    </xf>
    <xf numFmtId="0" fontId="2" fillId="0" borderId="44" xfId="84" applyFont="1" applyBorder="1" applyAlignment="1" applyProtection="1">
      <alignment wrapText="1"/>
      <protection/>
    </xf>
    <xf numFmtId="0" fontId="26" fillId="0" borderId="0" xfId="84" applyFont="1" applyAlignment="1" applyProtection="1">
      <alignment wrapText="1"/>
      <protection/>
    </xf>
    <xf numFmtId="0" fontId="26" fillId="0" borderId="0" xfId="84" applyFont="1" applyAlignment="1" applyProtection="1">
      <alignment horizontal="center"/>
      <protection/>
    </xf>
    <xf numFmtId="199" fontId="57" fillId="0" borderId="0" xfId="84" applyNumberFormat="1" applyFont="1" applyProtection="1">
      <alignment/>
      <protection/>
    </xf>
    <xf numFmtId="0" fontId="2" fillId="0" borderId="0" xfId="84" applyFont="1" applyAlignment="1" applyProtection="1">
      <alignment wrapText="1"/>
      <protection/>
    </xf>
    <xf numFmtId="49" fontId="24" fillId="0" borderId="0" xfId="0" applyNumberFormat="1" applyFont="1" applyAlignment="1">
      <alignment/>
    </xf>
    <xf numFmtId="49" fontId="2" fillId="0" borderId="0" xfId="0" applyNumberFormat="1" applyFont="1" applyAlignment="1">
      <alignment/>
    </xf>
    <xf numFmtId="49" fontId="2" fillId="0" borderId="0" xfId="0" applyNumberFormat="1"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Border="1" applyAlignment="1">
      <alignment vertical="center" wrapText="1"/>
    </xf>
    <xf numFmtId="0" fontId="2" fillId="0" borderId="0" xfId="0" applyFont="1" applyBorder="1" applyAlignment="1">
      <alignment vertical="center" wrapText="1"/>
    </xf>
    <xf numFmtId="49" fontId="2" fillId="0" borderId="0" xfId="0" applyNumberFormat="1" applyFont="1" applyBorder="1" applyAlignment="1">
      <alignment/>
    </xf>
    <xf numFmtId="49" fontId="2" fillId="0" borderId="0" xfId="0" applyNumberFormat="1" applyFont="1" applyBorder="1" applyAlignment="1">
      <alignment horizontal="left"/>
    </xf>
    <xf numFmtId="189" fontId="2" fillId="0" borderId="0" xfId="0" applyNumberFormat="1" applyFont="1" applyBorder="1" applyAlignment="1">
      <alignment horizontal="left" wrapText="1"/>
    </xf>
    <xf numFmtId="189" fontId="2" fillId="0" borderId="0" xfId="0" applyNumberFormat="1" applyFont="1" applyBorder="1" applyAlignment="1">
      <alignment horizontal="left"/>
    </xf>
    <xf numFmtId="49" fontId="2" fillId="0" borderId="0" xfId="0" applyNumberFormat="1" applyFont="1" applyBorder="1" applyAlignment="1">
      <alignment/>
    </xf>
    <xf numFmtId="49" fontId="2" fillId="0" borderId="0" xfId="0" applyNumberFormat="1" applyFont="1" applyAlignment="1">
      <alignment horizontal="left" vertical="center" wrapText="1"/>
    </xf>
    <xf numFmtId="0" fontId="88" fillId="0" borderId="0" xfId="83" applyAlignment="1">
      <alignment horizontal="left"/>
      <protection/>
    </xf>
    <xf numFmtId="3" fontId="56" fillId="4" borderId="23" xfId="0" applyNumberFormat="1" applyFont="1" applyFill="1" applyBorder="1" applyAlignment="1">
      <alignment horizontal="right" vertical="center" wrapText="1" indent="1"/>
    </xf>
    <xf numFmtId="49" fontId="7" fillId="0" borderId="0" xfId="0" applyNumberFormat="1" applyFont="1" applyAlignment="1">
      <alignment horizontal="left" vertical="center" wrapText="1"/>
    </xf>
    <xf numFmtId="3" fontId="2" fillId="0" borderId="0" xfId="0" applyNumberFormat="1" applyFont="1" applyBorder="1" applyAlignment="1">
      <alignment/>
    </xf>
    <xf numFmtId="3" fontId="20" fillId="0" borderId="0" xfId="0" applyNumberFormat="1" applyFont="1" applyBorder="1" applyAlignment="1">
      <alignment vertical="center"/>
    </xf>
    <xf numFmtId="172" fontId="2" fillId="18" borderId="22" xfId="0" applyNumberFormat="1" applyFont="1" applyFill="1" applyBorder="1" applyAlignment="1">
      <alignment horizontal="right" vertical="center" wrapText="1" indent="1"/>
    </xf>
    <xf numFmtId="189" fontId="1" fillId="34" borderId="22" xfId="0" applyNumberFormat="1" applyFont="1" applyFill="1" applyBorder="1" applyAlignment="1">
      <alignment horizontal="right" vertical="center" wrapText="1" indent="1"/>
    </xf>
    <xf numFmtId="189" fontId="2" fillId="4" borderId="22" xfId="0" applyNumberFormat="1" applyFont="1" applyFill="1" applyBorder="1" applyAlignment="1">
      <alignment horizontal="right" vertical="center" wrapText="1" indent="1"/>
    </xf>
    <xf numFmtId="172" fontId="2" fillId="54" borderId="22" xfId="0" applyNumberFormat="1" applyFont="1" applyFill="1" applyBorder="1" applyAlignment="1">
      <alignment horizontal="right" vertical="center" wrapText="1" indent="1"/>
    </xf>
    <xf numFmtId="3" fontId="2" fillId="54" borderId="41" xfId="0" applyNumberFormat="1" applyFont="1" applyFill="1" applyBorder="1" applyAlignment="1">
      <alignment horizontal="right" vertical="center" wrapText="1" indent="1"/>
    </xf>
    <xf numFmtId="172" fontId="2" fillId="18" borderId="22" xfId="0" applyNumberFormat="1" applyFont="1" applyFill="1" applyBorder="1" applyAlignment="1">
      <alignment horizontal="right" vertical="top" wrapText="1" indent="2"/>
    </xf>
    <xf numFmtId="0" fontId="2" fillId="0" borderId="0" xfId="0" applyFont="1" applyBorder="1" applyAlignment="1">
      <alignment horizontal="right"/>
    </xf>
    <xf numFmtId="3" fontId="2" fillId="0" borderId="0" xfId="0" applyNumberFormat="1" applyFont="1" applyAlignment="1">
      <alignment vertical="center" wrapText="1"/>
    </xf>
    <xf numFmtId="0" fontId="2" fillId="0" borderId="0" xfId="0" applyFont="1" applyAlignment="1">
      <alignment wrapText="1"/>
    </xf>
    <xf numFmtId="3" fontId="2" fillId="0" borderId="0" xfId="0" applyNumberFormat="1" applyFont="1" applyAlignment="1">
      <alignment/>
    </xf>
    <xf numFmtId="3" fontId="2" fillId="0" borderId="0" xfId="0" applyNumberFormat="1" applyFont="1" applyBorder="1" applyAlignment="1">
      <alignment vertical="center" wrapText="1"/>
    </xf>
    <xf numFmtId="3" fontId="1" fillId="42" borderId="23" xfId="0" applyNumberFormat="1" applyFont="1" applyFill="1" applyBorder="1" applyAlignment="1">
      <alignment horizontal="right" vertical="center" wrapText="1" indent="1"/>
    </xf>
    <xf numFmtId="0" fontId="21" fillId="0" borderId="0" xfId="0" applyFont="1" applyBorder="1" applyAlignment="1">
      <alignment vertical="center"/>
    </xf>
    <xf numFmtId="3" fontId="2" fillId="53" borderId="28" xfId="0" applyNumberFormat="1" applyFont="1" applyFill="1" applyBorder="1" applyAlignment="1">
      <alignment horizontal="right" vertical="center" wrapText="1" indent="1"/>
    </xf>
    <xf numFmtId="49" fontId="1" fillId="53" borderId="22" xfId="0" applyNumberFormat="1" applyFont="1" applyFill="1" applyBorder="1" applyAlignment="1">
      <alignment horizontal="left" vertical="center" wrapText="1" indent="1"/>
    </xf>
    <xf numFmtId="0" fontId="2" fillId="53" borderId="0" xfId="0" applyFont="1" applyFill="1" applyAlignment="1">
      <alignment horizontal="left" vertical="center" indent="1"/>
    </xf>
    <xf numFmtId="0" fontId="2" fillId="0" borderId="0" xfId="0" applyFont="1" applyBorder="1" applyAlignment="1">
      <alignment/>
    </xf>
    <xf numFmtId="3" fontId="2" fillId="4" borderId="22" xfId="59" applyNumberFormat="1" applyFont="1" applyFill="1" applyBorder="1" applyAlignment="1">
      <alignment horizontal="right" vertical="center" wrapText="1" indent="1"/>
    </xf>
    <xf numFmtId="0" fontId="2" fillId="0" borderId="30" xfId="0" applyFont="1" applyBorder="1" applyAlignment="1">
      <alignment horizontal="center" vertical="center"/>
    </xf>
    <xf numFmtId="3" fontId="1" fillId="34" borderId="40" xfId="0" applyNumberFormat="1" applyFont="1" applyFill="1" applyBorder="1" applyAlignment="1">
      <alignment horizontal="right" indent="1"/>
    </xf>
    <xf numFmtId="0" fontId="20" fillId="0" borderId="0" xfId="0" applyFont="1" applyBorder="1" applyAlignment="1">
      <alignment horizontal="left" vertical="center" wrapText="1"/>
    </xf>
    <xf numFmtId="0" fontId="2" fillId="0" borderId="0" xfId="0" applyFont="1" applyBorder="1" applyAlignment="1">
      <alignment horizontal="left" vertical="center"/>
    </xf>
    <xf numFmtId="3" fontId="2" fillId="54" borderId="0" xfId="0" applyNumberFormat="1" applyFont="1" applyFill="1" applyBorder="1" applyAlignment="1">
      <alignment vertical="center" wrapText="1"/>
    </xf>
    <xf numFmtId="0" fontId="54" fillId="0" borderId="0" xfId="83" applyFont="1" applyAlignment="1">
      <alignment/>
      <protection/>
    </xf>
    <xf numFmtId="3" fontId="1" fillId="34" borderId="26" xfId="87" applyNumberFormat="1" applyFont="1" applyFill="1" applyBorder="1" applyAlignment="1">
      <alignment horizontal="right" vertical="center" wrapText="1" indent="1"/>
      <protection/>
    </xf>
    <xf numFmtId="3" fontId="2" fillId="18" borderId="26" xfId="0" applyNumberFormat="1" applyFont="1" applyFill="1" applyBorder="1" applyAlignment="1">
      <alignment horizontal="right" vertical="center" wrapText="1" indent="1"/>
    </xf>
    <xf numFmtId="3" fontId="1" fillId="34" borderId="27" xfId="87" applyNumberFormat="1" applyFont="1" applyFill="1" applyBorder="1" applyAlignment="1">
      <alignment horizontal="right" vertical="center" wrapText="1" indent="1"/>
      <protection/>
    </xf>
    <xf numFmtId="3" fontId="1" fillId="0" borderId="0" xfId="87" applyNumberFormat="1" applyFont="1" applyBorder="1" applyAlignment="1">
      <alignment vertical="center"/>
      <protection/>
    </xf>
    <xf numFmtId="3" fontId="2" fillId="0" borderId="0" xfId="87" applyNumberFormat="1" applyFont="1" applyBorder="1" applyAlignment="1">
      <alignment vertical="center"/>
      <protection/>
    </xf>
    <xf numFmtId="0" fontId="20" fillId="0" borderId="0" xfId="0" applyFont="1" applyBorder="1" applyAlignment="1">
      <alignment horizontal="left"/>
    </xf>
    <xf numFmtId="49" fontId="7" fillId="0" borderId="0" xfId="0" applyNumberFormat="1" applyFont="1" applyBorder="1" applyAlignment="1">
      <alignment horizontal="left" vertical="center" wrapText="1"/>
    </xf>
    <xf numFmtId="0" fontId="2" fillId="0" borderId="0" xfId="0" applyFont="1" applyBorder="1" applyAlignment="1">
      <alignment horizontal="left" indent="1"/>
    </xf>
    <xf numFmtId="0" fontId="2" fillId="53" borderId="0" xfId="0" applyFont="1" applyFill="1" applyAlignment="1">
      <alignment/>
    </xf>
    <xf numFmtId="0" fontId="54" fillId="0" borderId="0" xfId="83" applyFont="1">
      <alignment/>
      <protection/>
    </xf>
    <xf numFmtId="0" fontId="54" fillId="0" borderId="0" xfId="83" applyFont="1">
      <alignment/>
      <protection/>
    </xf>
    <xf numFmtId="0" fontId="54" fillId="0" borderId="22" xfId="83" applyFont="1" applyBorder="1" applyAlignment="1">
      <alignment/>
      <protection/>
    </xf>
    <xf numFmtId="0" fontId="54" fillId="0" borderId="0" xfId="83" applyFont="1" applyAlignment="1">
      <alignment/>
      <protection/>
    </xf>
    <xf numFmtId="0" fontId="54" fillId="0" borderId="0" xfId="83" applyFont="1" applyAlignment="1">
      <alignment horizontal="right"/>
      <protection/>
    </xf>
    <xf numFmtId="0" fontId="56" fillId="0" borderId="23" xfId="83" applyFont="1" applyBorder="1" applyAlignment="1">
      <alignment horizontal="center" vertical="center"/>
      <protection/>
    </xf>
    <xf numFmtId="0" fontId="20" fillId="53" borderId="0" xfId="0" applyFont="1" applyFill="1" applyBorder="1" applyAlignment="1">
      <alignment/>
    </xf>
    <xf numFmtId="3" fontId="2" fillId="53" borderId="0" xfId="0" applyNumberFormat="1" applyFont="1" applyFill="1" applyBorder="1" applyAlignment="1">
      <alignment/>
    </xf>
    <xf numFmtId="0" fontId="21" fillId="53" borderId="0" xfId="0" applyFont="1" applyFill="1" applyBorder="1" applyAlignment="1">
      <alignment vertical="center"/>
    </xf>
    <xf numFmtId="3" fontId="73" fillId="53" borderId="0" xfId="0" applyNumberFormat="1" applyFont="1" applyFill="1" applyBorder="1" applyAlignment="1">
      <alignment horizontal="right" vertical="center"/>
    </xf>
    <xf numFmtId="0" fontId="20" fillId="53" borderId="0" xfId="0" applyFont="1" applyFill="1" applyBorder="1" applyAlignment="1">
      <alignment vertical="center"/>
    </xf>
    <xf numFmtId="0" fontId="20" fillId="53" borderId="0" xfId="0" applyFont="1" applyFill="1" applyBorder="1" applyAlignment="1">
      <alignment horizontal="right" vertical="center"/>
    </xf>
    <xf numFmtId="172" fontId="20" fillId="0" borderId="0" xfId="0" applyNumberFormat="1" applyFont="1" applyBorder="1" applyAlignment="1">
      <alignment vertical="center"/>
    </xf>
    <xf numFmtId="172" fontId="1" fillId="34" borderId="26" xfId="0" applyNumberFormat="1" applyFont="1" applyFill="1" applyBorder="1" applyAlignment="1">
      <alignment horizontal="right" vertical="center" wrapText="1" indent="1"/>
    </xf>
    <xf numFmtId="172" fontId="1" fillId="34" borderId="27" xfId="0" applyNumberFormat="1" applyFont="1" applyFill="1" applyBorder="1" applyAlignment="1">
      <alignment horizontal="right" vertical="center" wrapText="1" indent="1"/>
    </xf>
    <xf numFmtId="3" fontId="2" fillId="4" borderId="23" xfId="0" applyNumberFormat="1" applyFont="1" applyFill="1" applyBorder="1" applyAlignment="1">
      <alignment vertical="center" wrapText="1"/>
    </xf>
    <xf numFmtId="3" fontId="57" fillId="4" borderId="23" xfId="0" applyNumberFormat="1" applyFont="1" applyFill="1" applyBorder="1" applyAlignment="1">
      <alignment vertical="center" wrapText="1"/>
    </xf>
    <xf numFmtId="3" fontId="26" fillId="4" borderId="23" xfId="0" applyNumberFormat="1" applyFont="1" applyFill="1" applyBorder="1" applyAlignment="1">
      <alignment vertical="center" wrapText="1"/>
    </xf>
    <xf numFmtId="0" fontId="31" fillId="0" borderId="30" xfId="70" applyFont="1" applyBorder="1" applyAlignment="1" applyProtection="1">
      <alignment horizontal="center" vertical="center"/>
      <protection/>
    </xf>
    <xf numFmtId="0" fontId="31" fillId="0" borderId="47" xfId="70" applyFont="1" applyBorder="1" applyAlignment="1" applyProtection="1">
      <alignment horizontal="center" vertical="center"/>
      <protection/>
    </xf>
    <xf numFmtId="0" fontId="31" fillId="0" borderId="31" xfId="70" applyFont="1" applyBorder="1" applyAlignment="1" applyProtection="1">
      <alignment horizontal="center" vertical="center"/>
      <protection/>
    </xf>
    <xf numFmtId="0" fontId="2" fillId="0" borderId="28"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41" xfId="0" applyFont="1" applyBorder="1" applyAlignment="1">
      <alignment horizontal="center" vertical="center" wrapText="1"/>
    </xf>
    <xf numFmtId="0" fontId="72" fillId="0" borderId="21" xfId="0" applyFont="1" applyBorder="1" applyAlignment="1">
      <alignment horizontal="center" vertical="center"/>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3" fillId="0" borderId="32" xfId="0" applyFont="1" applyBorder="1" applyAlignment="1">
      <alignment horizontal="center" vertical="center" wrapText="1"/>
    </xf>
    <xf numFmtId="0" fontId="0" fillId="0" borderId="34" xfId="0" applyBorder="1" applyAlignment="1">
      <alignment/>
    </xf>
    <xf numFmtId="0" fontId="0" fillId="0" borderId="33" xfId="0" applyBorder="1" applyAlignment="1">
      <alignment/>
    </xf>
    <xf numFmtId="0" fontId="1" fillId="0" borderId="85" xfId="0" applyFont="1" applyBorder="1" applyAlignment="1">
      <alignment horizontal="left" vertical="center" wrapText="1"/>
    </xf>
    <xf numFmtId="0" fontId="1" fillId="0" borderId="71" xfId="0" applyFont="1" applyBorder="1" applyAlignment="1">
      <alignment horizontal="left" vertical="center" wrapText="1"/>
    </xf>
    <xf numFmtId="0" fontId="1" fillId="0" borderId="37" xfId="0" applyFont="1" applyBorder="1" applyAlignment="1">
      <alignment horizontal="left" vertical="center" wrapText="1"/>
    </xf>
    <xf numFmtId="0" fontId="2" fillId="0" borderId="84" xfId="0" applyFont="1" applyBorder="1" applyAlignment="1">
      <alignment horizontal="center" vertical="center" wrapText="1"/>
    </xf>
    <xf numFmtId="49" fontId="2" fillId="0" borderId="8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24"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49" fontId="2" fillId="0" borderId="49" xfId="0" applyNumberFormat="1" applyFont="1" applyBorder="1" applyAlignment="1">
      <alignment horizontal="left" wrapText="1"/>
    </xf>
    <xf numFmtId="49" fontId="2" fillId="0" borderId="64" xfId="0" applyNumberFormat="1" applyFont="1" applyBorder="1" applyAlignment="1">
      <alignment horizontal="left" wrapText="1"/>
    </xf>
    <xf numFmtId="49" fontId="2" fillId="0" borderId="65" xfId="0" applyNumberFormat="1" applyFont="1" applyBorder="1" applyAlignment="1">
      <alignment horizontal="left" wrapText="1"/>
    </xf>
    <xf numFmtId="49" fontId="2" fillId="0" borderId="55" xfId="0" applyNumberFormat="1" applyFont="1" applyBorder="1" applyAlignment="1">
      <alignment horizontal="left" wrapText="1"/>
    </xf>
    <xf numFmtId="49" fontId="2" fillId="0" borderId="68" xfId="0" applyNumberFormat="1" applyFont="1" applyBorder="1" applyAlignment="1">
      <alignment horizontal="left" wrapText="1"/>
    </xf>
    <xf numFmtId="49" fontId="2" fillId="0" borderId="46" xfId="0" applyNumberFormat="1" applyFont="1" applyBorder="1" applyAlignment="1">
      <alignment horizontal="left" wrapText="1"/>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8" xfId="0" applyFont="1" applyBorder="1" applyAlignment="1">
      <alignment horizontal="center" vertical="center"/>
    </xf>
    <xf numFmtId="0" fontId="1" fillId="0" borderId="24" xfId="0" applyFont="1" applyBorder="1" applyAlignment="1">
      <alignment horizontal="center" vertical="center" wrapText="1"/>
    </xf>
    <xf numFmtId="49" fontId="1" fillId="0" borderId="22" xfId="0" applyNumberFormat="1" applyFont="1" applyBorder="1" applyAlignment="1">
      <alignment horizontal="left" vertical="center" wrapText="1" indent="1"/>
    </xf>
    <xf numFmtId="0" fontId="3" fillId="0" borderId="37" xfId="0" applyFont="1" applyBorder="1" applyAlignment="1">
      <alignment horizontal="center" vertical="center"/>
    </xf>
    <xf numFmtId="49" fontId="2" fillId="0" borderId="84" xfId="0" applyNumberFormat="1" applyFont="1" applyBorder="1" applyAlignment="1">
      <alignment horizontal="left" wrapText="1"/>
    </xf>
    <xf numFmtId="0" fontId="3" fillId="0" borderId="86"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1" fillId="0" borderId="28"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 fillId="0" borderId="87" xfId="0" applyFont="1" applyBorder="1" applyAlignment="1">
      <alignment horizontal="left" vertical="center" wrapText="1"/>
    </xf>
    <xf numFmtId="0" fontId="1" fillId="0" borderId="69" xfId="0" applyFont="1" applyBorder="1" applyAlignment="1">
      <alignment horizontal="left" vertical="center" wrapText="1"/>
    </xf>
    <xf numFmtId="0" fontId="1" fillId="0" borderId="76" xfId="0"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71" xfId="0" applyNumberFormat="1" applyFont="1" applyBorder="1" applyAlignment="1">
      <alignment horizontal="left" vertical="center" wrapText="1"/>
    </xf>
    <xf numFmtId="49" fontId="2" fillId="0" borderId="38"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0" fontId="1" fillId="0" borderId="24" xfId="0" applyFont="1" applyBorder="1" applyAlignment="1">
      <alignment horizontal="center" vertical="center" textRotation="90" wrapText="1"/>
    </xf>
    <xf numFmtId="0" fontId="1" fillId="0" borderId="23" xfId="0" applyFont="1" applyBorder="1" applyAlignment="1">
      <alignment horizontal="center" vertical="center" wrapText="1"/>
    </xf>
    <xf numFmtId="49" fontId="2" fillId="0" borderId="29" xfId="0" applyNumberFormat="1" applyFont="1" applyBorder="1" applyAlignment="1">
      <alignment horizontal="left"/>
    </xf>
    <xf numFmtId="49" fontId="2" fillId="0" borderId="71" xfId="0" applyNumberFormat="1" applyFont="1" applyBorder="1" applyAlignment="1">
      <alignment horizontal="left"/>
    </xf>
    <xf numFmtId="49" fontId="2" fillId="0" borderId="38" xfId="0" applyNumberFormat="1" applyFont="1" applyBorder="1" applyAlignment="1">
      <alignment horizontal="left"/>
    </xf>
    <xf numFmtId="0" fontId="1" fillId="0" borderId="22" xfId="0" applyFont="1" applyBorder="1" applyAlignment="1">
      <alignment horizontal="center" vertical="center" wrapText="1"/>
    </xf>
    <xf numFmtId="0" fontId="1" fillId="53" borderId="22" xfId="0" applyFont="1" applyFill="1" applyBorder="1" applyAlignment="1">
      <alignment horizontal="center" vertical="center" wrapText="1"/>
    </xf>
    <xf numFmtId="49" fontId="2" fillId="53" borderId="69" xfId="0" applyNumberFormat="1" applyFont="1" applyFill="1" applyBorder="1" applyAlignment="1">
      <alignment horizontal="center" vertical="center" wrapText="1"/>
    </xf>
    <xf numFmtId="0" fontId="54" fillId="0" borderId="0" xfId="83" applyFont="1" applyAlignment="1">
      <alignment horizontal="left"/>
      <protection/>
    </xf>
    <xf numFmtId="0" fontId="3" fillId="0" borderId="8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6" xfId="0" applyFont="1" applyBorder="1" applyAlignment="1">
      <alignment horizontal="center" vertical="center" wrapText="1"/>
    </xf>
    <xf numFmtId="0" fontId="56" fillId="0" borderId="0" xfId="83" applyFont="1" applyBorder="1" applyAlignment="1">
      <alignment horizontal="center" vertical="center"/>
      <protection/>
    </xf>
    <xf numFmtId="0" fontId="56" fillId="0" borderId="86" xfId="83" applyFont="1" applyBorder="1" applyAlignment="1">
      <alignment horizontal="left" vertical="center" wrapText="1"/>
      <protection/>
    </xf>
    <xf numFmtId="0" fontId="56" fillId="0" borderId="51" xfId="83" applyFont="1" applyBorder="1" applyAlignment="1">
      <alignment horizontal="left" vertical="center" wrapText="1"/>
      <protection/>
    </xf>
    <xf numFmtId="0" fontId="56" fillId="0" borderId="52" xfId="83" applyFont="1" applyBorder="1" applyAlignment="1">
      <alignment horizontal="left" vertical="center" wrapText="1"/>
      <protection/>
    </xf>
    <xf numFmtId="0" fontId="56" fillId="0" borderId="32" xfId="83" applyFont="1" applyBorder="1" applyAlignment="1">
      <alignment horizontal="center" vertical="center" wrapText="1"/>
      <protection/>
    </xf>
    <xf numFmtId="0" fontId="56" fillId="0" borderId="24" xfId="83" applyFont="1" applyBorder="1" applyAlignment="1">
      <alignment horizontal="center" vertical="center" wrapText="1"/>
      <protection/>
    </xf>
    <xf numFmtId="0" fontId="56" fillId="0" borderId="51" xfId="83" applyFont="1" applyBorder="1" applyAlignment="1">
      <alignment horizontal="center" vertical="center"/>
      <protection/>
    </xf>
    <xf numFmtId="0" fontId="56" fillId="0" borderId="78" xfId="83" applyFont="1" applyBorder="1" applyAlignment="1">
      <alignment horizontal="center" vertical="center"/>
      <protection/>
    </xf>
    <xf numFmtId="0" fontId="56" fillId="0" borderId="41" xfId="83" applyFont="1" applyBorder="1" applyAlignment="1">
      <alignment horizontal="center" vertical="center"/>
      <protection/>
    </xf>
    <xf numFmtId="0" fontId="56" fillId="0" borderId="34" xfId="83" applyFont="1" applyBorder="1" applyAlignment="1">
      <alignment horizontal="center"/>
      <protection/>
    </xf>
    <xf numFmtId="0" fontId="56" fillId="0" borderId="34" xfId="83" applyFont="1" applyBorder="1" applyAlignment="1">
      <alignment horizontal="center" vertical="center" wrapText="1"/>
      <protection/>
    </xf>
    <xf numFmtId="0" fontId="56" fillId="0" borderId="22" xfId="83" applyFont="1" applyBorder="1" applyAlignment="1">
      <alignment horizontal="center" vertical="center" wrapText="1"/>
      <protection/>
    </xf>
    <xf numFmtId="0" fontId="56" fillId="0" borderId="33" xfId="83" applyFont="1" applyBorder="1" applyAlignment="1">
      <alignment horizontal="center" vertical="center" wrapText="1"/>
      <protection/>
    </xf>
    <xf numFmtId="0" fontId="56" fillId="0" borderId="23" xfId="83" applyFont="1" applyBorder="1" applyAlignment="1">
      <alignment horizontal="center" vertical="center" wrapText="1"/>
      <protection/>
    </xf>
    <xf numFmtId="0" fontId="56" fillId="0" borderId="22" xfId="83" applyFont="1" applyBorder="1" applyAlignment="1">
      <alignment horizontal="center" vertical="center"/>
      <protection/>
    </xf>
    <xf numFmtId="0" fontId="88" fillId="0" borderId="0" xfId="83" applyAlignment="1">
      <alignment horizontal="left"/>
      <protection/>
    </xf>
    <xf numFmtId="0" fontId="56" fillId="0" borderId="0" xfId="83" applyFont="1" applyAlignment="1">
      <alignment horizontal="left"/>
      <protection/>
    </xf>
    <xf numFmtId="0" fontId="20" fillId="0" borderId="49" xfId="0" applyFont="1" applyBorder="1" applyAlignment="1">
      <alignment horizontal="left" vertical="center"/>
    </xf>
    <xf numFmtId="0" fontId="20" fillId="0" borderId="64" xfId="0" applyFont="1" applyBorder="1" applyAlignment="1">
      <alignment horizontal="left" vertical="center"/>
    </xf>
    <xf numFmtId="0" fontId="20" fillId="0" borderId="65" xfId="0" applyFont="1" applyBorder="1" applyAlignment="1">
      <alignment horizontal="left" vertical="center"/>
    </xf>
    <xf numFmtId="0" fontId="20" fillId="0" borderId="55" xfId="0" applyFont="1" applyBorder="1" applyAlignment="1">
      <alignment horizontal="left" vertical="center"/>
    </xf>
    <xf numFmtId="0" fontId="20" fillId="0" borderId="68" xfId="0" applyFont="1" applyBorder="1" applyAlignment="1">
      <alignment horizontal="left" vertical="center"/>
    </xf>
    <xf numFmtId="0" fontId="20" fillId="0" borderId="46" xfId="0" applyFont="1" applyBorder="1" applyAlignment="1">
      <alignment horizontal="left" vertical="center"/>
    </xf>
    <xf numFmtId="0" fontId="3" fillId="0" borderId="8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7" xfId="0" applyFont="1" applyBorder="1" applyAlignment="1">
      <alignment horizontal="center" vertical="center" wrapText="1"/>
    </xf>
    <xf numFmtId="49" fontId="1" fillId="0" borderId="65" xfId="0" applyNumberFormat="1" applyFont="1" applyBorder="1" applyAlignment="1">
      <alignment horizontal="center" vertical="center" wrapText="1"/>
    </xf>
    <xf numFmtId="49" fontId="1" fillId="0" borderId="46"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64" xfId="0" applyFont="1" applyBorder="1" applyAlignment="1">
      <alignment horizontal="left"/>
    </xf>
    <xf numFmtId="0" fontId="2" fillId="0" borderId="0" xfId="0" applyFont="1" applyBorder="1" applyAlignment="1">
      <alignment horizontal="left"/>
    </xf>
    <xf numFmtId="0" fontId="20" fillId="0" borderId="55" xfId="0" applyFont="1" applyBorder="1" applyAlignment="1">
      <alignment horizontal="left" vertical="center" wrapText="1"/>
    </xf>
    <xf numFmtId="0" fontId="20" fillId="0" borderId="68" xfId="0" applyFont="1" applyBorder="1" applyAlignment="1">
      <alignment horizontal="left" vertical="center" wrapText="1"/>
    </xf>
    <xf numFmtId="0" fontId="20" fillId="0" borderId="46" xfId="0" applyFont="1" applyBorder="1" applyAlignment="1">
      <alignment horizontal="left" vertical="center" wrapText="1"/>
    </xf>
    <xf numFmtId="0" fontId="1" fillId="0" borderId="47" xfId="0" applyFont="1" applyBorder="1" applyAlignment="1">
      <alignment horizontal="center" vertical="center" wrapText="1"/>
    </xf>
    <xf numFmtId="0" fontId="1" fillId="0" borderId="32" xfId="0" applyFont="1" applyBorder="1" applyAlignment="1">
      <alignment horizontal="left" vertical="center" wrapText="1"/>
    </xf>
    <xf numFmtId="0" fontId="1" fillId="0" borderId="34" xfId="0" applyFont="1" applyBorder="1" applyAlignment="1">
      <alignment horizontal="left" vertical="center" wrapText="1"/>
    </xf>
    <xf numFmtId="0" fontId="1" fillId="0" borderId="33" xfId="0" applyFont="1" applyBorder="1" applyAlignment="1">
      <alignment horizontal="left" vertical="center" wrapText="1"/>
    </xf>
    <xf numFmtId="0" fontId="20" fillId="53" borderId="66" xfId="0" applyFont="1" applyFill="1" applyBorder="1" applyAlignment="1">
      <alignment horizontal="left" vertical="center"/>
    </xf>
    <xf numFmtId="0" fontId="20" fillId="53" borderId="0" xfId="0" applyFont="1" applyFill="1" applyBorder="1" applyAlignment="1">
      <alignment horizontal="left" vertical="center"/>
    </xf>
    <xf numFmtId="0" fontId="20" fillId="53" borderId="67" xfId="0" applyFont="1" applyFill="1" applyBorder="1" applyAlignment="1">
      <alignment horizontal="left" vertical="center"/>
    </xf>
    <xf numFmtId="0" fontId="20" fillId="0" borderId="66" xfId="0" applyFont="1" applyBorder="1" applyAlignment="1">
      <alignment horizontal="left" vertical="center"/>
    </xf>
    <xf numFmtId="0" fontId="20" fillId="0" borderId="0" xfId="0" applyFont="1" applyBorder="1" applyAlignment="1">
      <alignment horizontal="left" vertical="center"/>
    </xf>
    <xf numFmtId="0" fontId="20" fillId="0" borderId="67" xfId="0" applyFont="1" applyBorder="1" applyAlignment="1">
      <alignment horizontal="left" vertical="center"/>
    </xf>
    <xf numFmtId="0" fontId="3" fillId="0" borderId="32"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2" fillId="0" borderId="64" xfId="0" applyFont="1" applyBorder="1" applyAlignment="1">
      <alignment horizontal="left" wrapText="1"/>
    </xf>
    <xf numFmtId="0" fontId="21" fillId="0" borderId="71" xfId="0" applyFont="1" applyBorder="1" applyAlignment="1">
      <alignment horizontal="left" vertical="center" wrapText="1"/>
    </xf>
    <xf numFmtId="49" fontId="21" fillId="0" borderId="23" xfId="0" applyNumberFormat="1" applyFont="1" applyBorder="1" applyAlignment="1">
      <alignment horizontal="center" vertical="center" wrapText="1"/>
    </xf>
    <xf numFmtId="49" fontId="1" fillId="53" borderId="22" xfId="0" applyNumberFormat="1" applyFont="1" applyFill="1" applyBorder="1" applyAlignment="1">
      <alignment horizontal="center" vertical="center" wrapText="1"/>
    </xf>
    <xf numFmtId="0" fontId="2" fillId="0" borderId="0" xfId="0" applyFont="1" applyBorder="1" applyAlignment="1">
      <alignment/>
    </xf>
    <xf numFmtId="0" fontId="1" fillId="0" borderId="0" xfId="0" applyFont="1" applyBorder="1" applyAlignment="1">
      <alignment horizontal="left"/>
    </xf>
    <xf numFmtId="0" fontId="20" fillId="0" borderId="0" xfId="0" applyFont="1" applyBorder="1" applyAlignment="1">
      <alignment horizontal="left" vertical="center"/>
    </xf>
    <xf numFmtId="0" fontId="20" fillId="0" borderId="0" xfId="0" applyFont="1" applyBorder="1" applyAlignment="1">
      <alignment horizontal="left"/>
    </xf>
    <xf numFmtId="0" fontId="20" fillId="0" borderId="0" xfId="0" applyFont="1" applyBorder="1" applyAlignment="1">
      <alignment horizontal="center" vertical="center"/>
    </xf>
    <xf numFmtId="0" fontId="3" fillId="0" borderId="87" xfId="0" applyFont="1" applyBorder="1" applyAlignment="1">
      <alignment horizontal="center" vertical="center"/>
    </xf>
    <xf numFmtId="0" fontId="3" fillId="0" borderId="69" xfId="0" applyFont="1" applyBorder="1" applyAlignment="1">
      <alignment horizontal="center" vertical="center"/>
    </xf>
    <xf numFmtId="0" fontId="3" fillId="0" borderId="76" xfId="0" applyFont="1" applyBorder="1" applyAlignment="1">
      <alignment horizontal="center" vertical="center"/>
    </xf>
    <xf numFmtId="0" fontId="1" fillId="0" borderId="88" xfId="0" applyFont="1" applyBorder="1" applyAlignment="1">
      <alignment horizontal="left" vertical="center" wrapText="1"/>
    </xf>
    <xf numFmtId="0" fontId="1" fillId="0" borderId="68" xfId="0" applyFont="1" applyBorder="1" applyAlignment="1">
      <alignment horizontal="left" vertical="center" wrapText="1"/>
    </xf>
    <xf numFmtId="0" fontId="1" fillId="0" borderId="42" xfId="0" applyFont="1" applyBorder="1" applyAlignment="1">
      <alignment horizontal="left" vertical="center" wrapText="1"/>
    </xf>
    <xf numFmtId="3" fontId="3" fillId="0" borderId="22" xfId="0" applyNumberFormat="1" applyFont="1" applyBorder="1" applyAlignment="1">
      <alignment horizontal="center" vertical="center" wrapText="1"/>
    </xf>
    <xf numFmtId="3" fontId="29" fillId="0" borderId="87" xfId="0" applyNumberFormat="1" applyFont="1" applyBorder="1" applyAlignment="1">
      <alignment horizontal="center" vertical="center" wrapText="1"/>
    </xf>
    <xf numFmtId="3" fontId="29" fillId="0" borderId="69" xfId="0" applyNumberFormat="1" applyFont="1" applyBorder="1" applyAlignment="1">
      <alignment horizontal="center" vertical="center" wrapText="1"/>
    </xf>
    <xf numFmtId="3" fontId="29" fillId="0" borderId="76"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0" borderId="41" xfId="0" applyNumberFormat="1" applyFont="1" applyFill="1" applyBorder="1" applyAlignment="1">
      <alignment horizontal="center" vertical="center" wrapText="1"/>
    </xf>
    <xf numFmtId="3" fontId="3" fillId="0" borderId="87" xfId="0" applyNumberFormat="1" applyFont="1" applyBorder="1" applyAlignment="1">
      <alignment horizontal="center" vertical="center" wrapText="1"/>
    </xf>
    <xf numFmtId="3" fontId="3" fillId="0" borderId="69" xfId="0" applyNumberFormat="1" applyFont="1" applyBorder="1" applyAlignment="1">
      <alignment horizontal="center" vertical="center" wrapText="1"/>
    </xf>
    <xf numFmtId="3" fontId="3" fillId="0" borderId="76"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49" fontId="2" fillId="0" borderId="0" xfId="0" applyNumberFormat="1"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49" fontId="2" fillId="0" borderId="64" xfId="0" applyNumberFormat="1" applyFont="1" applyBorder="1" applyAlignment="1">
      <alignment horizontal="left" vertical="center" wrapText="1"/>
    </xf>
    <xf numFmtId="0" fontId="26" fillId="0" borderId="49" xfId="0" applyFont="1" applyBorder="1" applyAlignment="1">
      <alignment horizontal="left" vertical="center"/>
    </xf>
    <xf numFmtId="0" fontId="26" fillId="0" borderId="64" xfId="0" applyFont="1" applyBorder="1" applyAlignment="1">
      <alignment horizontal="left" vertical="center"/>
    </xf>
    <xf numFmtId="0" fontId="26" fillId="0" borderId="65" xfId="0" applyFont="1" applyBorder="1" applyAlignment="1">
      <alignment horizontal="left" vertical="center"/>
    </xf>
    <xf numFmtId="0" fontId="26" fillId="0" borderId="55" xfId="0" applyFont="1" applyBorder="1" applyAlignment="1">
      <alignment horizontal="left" vertical="center"/>
    </xf>
    <xf numFmtId="0" fontId="26" fillId="0" borderId="68" xfId="0" applyFont="1" applyBorder="1" applyAlignment="1">
      <alignment horizontal="left" vertical="center"/>
    </xf>
    <xf numFmtId="0" fontId="26" fillId="0" borderId="46" xfId="0" applyFont="1" applyBorder="1" applyAlignment="1">
      <alignment horizontal="left" vertical="center"/>
    </xf>
    <xf numFmtId="0" fontId="2" fillId="0" borderId="0" xfId="0" applyFont="1" applyBorder="1" applyAlignment="1">
      <alignment horizontal="left"/>
    </xf>
    <xf numFmtId="3" fontId="3" fillId="0" borderId="32" xfId="87" applyNumberFormat="1" applyFont="1" applyBorder="1" applyAlignment="1">
      <alignment horizontal="center" vertical="center" wrapText="1"/>
      <protection/>
    </xf>
    <xf numFmtId="3" fontId="3" fillId="0" borderId="34" xfId="87" applyNumberFormat="1" applyFont="1" applyBorder="1" applyAlignment="1">
      <alignment horizontal="center" vertical="center" wrapText="1"/>
      <protection/>
    </xf>
    <xf numFmtId="3" fontId="3" fillId="0" borderId="33" xfId="87" applyNumberFormat="1" applyFont="1" applyBorder="1" applyAlignment="1">
      <alignment horizontal="center" vertical="center" wrapText="1"/>
      <protection/>
    </xf>
    <xf numFmtId="3" fontId="2" fillId="0" borderId="0" xfId="87" applyNumberFormat="1" applyFont="1" applyBorder="1" applyAlignment="1">
      <alignment horizontal="left"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1" fillId="0" borderId="24" xfId="87" applyNumberFormat="1" applyFont="1" applyBorder="1" applyAlignment="1">
      <alignment horizontal="center" vertical="center" wrapText="1"/>
      <protection/>
    </xf>
    <xf numFmtId="3" fontId="3" fillId="0" borderId="79" xfId="85" applyNumberFormat="1" applyFont="1" applyBorder="1" applyAlignment="1">
      <alignment horizontal="center" vertical="center" wrapText="1"/>
      <protection/>
    </xf>
    <xf numFmtId="3" fontId="3" fillId="0" borderId="80" xfId="85" applyNumberFormat="1" applyFont="1" applyBorder="1" applyAlignment="1">
      <alignment horizontal="center" vertical="center" wrapText="1"/>
      <protection/>
    </xf>
    <xf numFmtId="3" fontId="3" fillId="0" borderId="81" xfId="85" applyNumberFormat="1" applyFont="1" applyBorder="1" applyAlignment="1">
      <alignment horizontal="center" vertical="center" wrapText="1"/>
      <protection/>
    </xf>
    <xf numFmtId="3" fontId="1" fillId="0" borderId="21" xfId="85" applyNumberFormat="1" applyFont="1" applyBorder="1" applyAlignment="1">
      <alignment horizontal="left" vertical="center" wrapText="1"/>
      <protection/>
    </xf>
    <xf numFmtId="3" fontId="1" fillId="0" borderId="0" xfId="85" applyNumberFormat="1" applyFont="1" applyBorder="1" applyAlignment="1">
      <alignment horizontal="left" vertical="center" wrapText="1"/>
      <protection/>
    </xf>
    <xf numFmtId="3" fontId="1" fillId="0" borderId="70" xfId="85" applyNumberFormat="1" applyFont="1" applyBorder="1" applyAlignment="1">
      <alignment horizontal="left" vertical="center" wrapText="1"/>
      <protection/>
    </xf>
    <xf numFmtId="0" fontId="21" fillId="40" borderId="24" xfId="84" applyFont="1" applyFill="1" applyBorder="1" applyAlignment="1">
      <alignment/>
      <protection/>
    </xf>
    <xf numFmtId="0" fontId="21" fillId="40" borderId="22" xfId="84" applyFont="1" applyFill="1" applyBorder="1" applyAlignment="1">
      <alignment/>
      <protection/>
    </xf>
    <xf numFmtId="0" fontId="21" fillId="0" borderId="24" xfId="84" applyFont="1" applyBorder="1" applyAlignment="1">
      <alignment/>
      <protection/>
    </xf>
    <xf numFmtId="0" fontId="21" fillId="0" borderId="22" xfId="84" applyFont="1" applyBorder="1" applyAlignment="1">
      <alignment/>
      <protection/>
    </xf>
    <xf numFmtId="0" fontId="2" fillId="0" borderId="0" xfId="85" applyFont="1" applyAlignment="1">
      <alignment horizontal="left" vertical="center" wrapText="1"/>
      <protection/>
    </xf>
    <xf numFmtId="0" fontId="21" fillId="34" borderId="25" xfId="84" applyFont="1" applyFill="1" applyBorder="1" applyAlignment="1">
      <alignment/>
      <protection/>
    </xf>
    <xf numFmtId="0" fontId="21" fillId="34" borderId="26" xfId="84" applyFont="1" applyFill="1" applyBorder="1" applyAlignment="1">
      <alignment/>
      <protection/>
    </xf>
    <xf numFmtId="0" fontId="2" fillId="0" borderId="0" xfId="0" applyFont="1" applyAlignment="1">
      <alignment horizontal="left"/>
    </xf>
    <xf numFmtId="0" fontId="1" fillId="0" borderId="79" xfId="0" applyFont="1" applyBorder="1" applyAlignment="1">
      <alignment horizontal="left" wrapText="1"/>
    </xf>
    <xf numFmtId="0" fontId="1" fillId="0" borderId="80" xfId="0" applyFont="1" applyBorder="1" applyAlignment="1">
      <alignment horizontal="left" wrapText="1"/>
    </xf>
    <xf numFmtId="0" fontId="1" fillId="0" borderId="81" xfId="0" applyFont="1" applyBorder="1" applyAlignment="1">
      <alignment horizontal="left" wrapText="1"/>
    </xf>
    <xf numFmtId="0" fontId="3" fillId="0" borderId="82" xfId="0" applyNumberFormat="1" applyFont="1" applyBorder="1" applyAlignment="1">
      <alignment horizontal="center" vertical="center" wrapText="1"/>
    </xf>
    <xf numFmtId="0" fontId="3" fillId="0" borderId="84" xfId="0" applyNumberFormat="1" applyFont="1" applyBorder="1" applyAlignment="1">
      <alignment horizontal="center" vertical="center" wrapText="1"/>
    </xf>
    <xf numFmtId="0" fontId="3" fillId="0" borderId="83" xfId="0" applyNumberFormat="1" applyFont="1" applyBorder="1" applyAlignment="1">
      <alignment horizontal="center" vertical="center" wrapText="1"/>
    </xf>
    <xf numFmtId="0" fontId="1" fillId="40" borderId="44" xfId="84" applyFont="1" applyFill="1" applyBorder="1" applyAlignment="1">
      <alignment/>
      <protection/>
    </xf>
    <xf numFmtId="0" fontId="1" fillId="40" borderId="45" xfId="84" applyFont="1" applyFill="1" applyBorder="1" applyAlignment="1">
      <alignment/>
      <protection/>
    </xf>
    <xf numFmtId="0" fontId="1" fillId="34" borderId="35" xfId="84" applyFont="1" applyFill="1" applyBorder="1" applyAlignment="1">
      <alignment/>
      <protection/>
    </xf>
    <xf numFmtId="0" fontId="2" fillId="34" borderId="36" xfId="84" applyFont="1" applyFill="1" applyBorder="1" applyAlignment="1">
      <alignment/>
      <protection/>
    </xf>
    <xf numFmtId="0" fontId="2" fillId="0" borderId="30" xfId="84" applyFont="1" applyBorder="1" applyAlignment="1" applyProtection="1">
      <alignment horizontal="center"/>
      <protection/>
    </xf>
    <xf numFmtId="0" fontId="2" fillId="0" borderId="28" xfId="84" applyFont="1" applyBorder="1" applyAlignment="1" applyProtection="1">
      <alignment horizontal="center"/>
      <protection/>
    </xf>
    <xf numFmtId="0" fontId="58" fillId="0" borderId="22" xfId="84" applyFont="1" applyBorder="1" applyAlignment="1" applyProtection="1">
      <alignment horizontal="left" vertical="center" wrapText="1"/>
      <protection/>
    </xf>
    <xf numFmtId="0" fontId="2" fillId="0" borderId="0" xfId="84" applyFont="1" applyAlignment="1" applyProtection="1">
      <alignment horizontal="left" wrapText="1"/>
      <protection/>
    </xf>
    <xf numFmtId="0" fontId="1" fillId="4" borderId="32" xfId="84" applyFont="1" applyFill="1" applyBorder="1" applyAlignment="1" applyProtection="1">
      <alignment horizontal="left"/>
      <protection/>
    </xf>
    <xf numFmtId="0" fontId="1" fillId="4" borderId="34" xfId="84" applyFont="1" applyFill="1" applyBorder="1" applyAlignment="1" applyProtection="1">
      <alignment horizontal="left"/>
      <protection/>
    </xf>
    <xf numFmtId="0" fontId="1" fillId="0" borderId="31" xfId="84" applyFont="1" applyBorder="1" applyAlignment="1" applyProtection="1">
      <alignment horizontal="center" vertical="top" wrapText="1"/>
      <protection/>
    </xf>
    <xf numFmtId="0" fontId="1" fillId="0" borderId="24" xfId="84" applyFont="1" applyBorder="1" applyAlignment="1" applyProtection="1">
      <alignment horizontal="center" vertical="top" wrapText="1"/>
      <protection/>
    </xf>
    <xf numFmtId="0" fontId="3" fillId="0" borderId="22" xfId="0" applyFont="1" applyBorder="1" applyAlignment="1">
      <alignment horizontal="center" vertical="center" wrapText="1"/>
    </xf>
    <xf numFmtId="0" fontId="1" fillId="0" borderId="22" xfId="84" applyFont="1" applyBorder="1" applyAlignment="1" applyProtection="1">
      <alignment horizontal="center" vertical="center"/>
      <protection/>
    </xf>
    <xf numFmtId="199" fontId="1" fillId="0" borderId="22" xfId="84" applyNumberFormat="1" applyFont="1" applyBorder="1" applyAlignment="1" applyProtection="1">
      <alignment horizontal="center" vertical="center"/>
      <protection/>
    </xf>
    <xf numFmtId="0" fontId="58" fillId="0" borderId="88" xfId="84" applyFont="1" applyBorder="1" applyAlignment="1" applyProtection="1">
      <alignment horizontal="left" vertical="center" wrapText="1"/>
      <protection/>
    </xf>
    <xf numFmtId="0" fontId="58" fillId="0" borderId="68" xfId="84" applyFont="1" applyBorder="1" applyAlignment="1" applyProtection="1">
      <alignment horizontal="left" vertical="center" wrapText="1"/>
      <protection/>
    </xf>
    <xf numFmtId="0" fontId="58" fillId="0" borderId="42" xfId="84" applyFont="1" applyBorder="1" applyAlignment="1" applyProtection="1">
      <alignment horizontal="left" vertical="center" wrapText="1"/>
      <protection/>
    </xf>
    <xf numFmtId="0" fontId="1" fillId="4" borderId="79" xfId="84" applyFont="1" applyFill="1" applyBorder="1" applyAlignment="1">
      <alignment vertical="center" wrapText="1"/>
      <protection/>
    </xf>
    <xf numFmtId="0" fontId="2" fillId="4" borderId="62" xfId="84" applyFont="1" applyFill="1" applyBorder="1" applyAlignment="1">
      <alignment vertical="center" wrapText="1"/>
      <protection/>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1" fillId="0" borderId="47" xfId="84" applyFont="1" applyBorder="1" applyAlignment="1">
      <alignment horizontal="center" vertical="center" wrapText="1"/>
      <protection/>
    </xf>
    <xf numFmtId="0" fontId="1" fillId="0" borderId="31" xfId="84" applyFont="1" applyBorder="1" applyAlignment="1">
      <alignment horizontal="center" vertical="center" wrapText="1"/>
      <protection/>
    </xf>
    <xf numFmtId="0" fontId="1" fillId="0" borderId="31" xfId="84" applyFont="1" applyBorder="1" applyAlignment="1">
      <alignment horizontal="center" vertical="center"/>
      <protection/>
    </xf>
    <xf numFmtId="0" fontId="1" fillId="0" borderId="41" xfId="84" applyFont="1" applyBorder="1" applyAlignment="1">
      <alignment horizontal="center" vertical="center"/>
      <protection/>
    </xf>
    <xf numFmtId="0" fontId="1" fillId="0" borderId="30" xfId="84" applyFont="1" applyBorder="1" applyAlignment="1">
      <alignment horizontal="center" vertical="center"/>
      <protection/>
    </xf>
    <xf numFmtId="0" fontId="1" fillId="0" borderId="28" xfId="84" applyFont="1" applyBorder="1" applyAlignment="1">
      <alignment horizontal="center" vertical="center"/>
      <protection/>
    </xf>
    <xf numFmtId="3" fontId="1" fillId="0" borderId="41" xfId="84" applyNumberFormat="1" applyFont="1" applyBorder="1" applyAlignment="1">
      <alignment horizontal="center" vertical="center"/>
      <protection/>
    </xf>
    <xf numFmtId="0" fontId="2" fillId="0" borderId="44" xfId="84" applyFont="1" applyBorder="1" applyAlignment="1">
      <alignment horizontal="center" vertical="center"/>
      <protection/>
    </xf>
    <xf numFmtId="0" fontId="2" fillId="0" borderId="45" xfId="84" applyFont="1" applyBorder="1" applyAlignment="1">
      <alignment horizontal="center" vertical="center"/>
      <protection/>
    </xf>
    <xf numFmtId="0" fontId="2" fillId="0" borderId="0" xfId="84" applyFont="1" applyAlignment="1">
      <alignment horizontal="left" wrapText="1"/>
      <protection/>
    </xf>
    <xf numFmtId="0" fontId="1" fillId="4" borderId="88" xfId="84" applyFont="1" applyFill="1" applyBorder="1" applyAlignment="1">
      <alignment horizontal="left" vertical="center" wrapText="1"/>
      <protection/>
    </xf>
    <xf numFmtId="0" fontId="1" fillId="4" borderId="46" xfId="84" applyFont="1" applyFill="1" applyBorder="1" applyAlignment="1">
      <alignment horizontal="left" vertical="center" wrapText="1"/>
      <protection/>
    </xf>
    <xf numFmtId="0" fontId="1" fillId="0" borderId="24" xfId="84" applyFont="1" applyBorder="1" applyAlignment="1">
      <alignment horizontal="center" vertical="center" wrapText="1"/>
      <protection/>
    </xf>
    <xf numFmtId="0" fontId="1" fillId="0" borderId="79" xfId="84" applyFont="1" applyBorder="1" applyAlignment="1">
      <alignment vertical="center" wrapText="1"/>
      <protection/>
    </xf>
    <xf numFmtId="0" fontId="1" fillId="0" borderId="62" xfId="84" applyFont="1" applyBorder="1" applyAlignment="1">
      <alignment vertical="center" wrapText="1"/>
      <protection/>
    </xf>
    <xf numFmtId="0" fontId="2" fillId="0" borderId="31" xfId="84" applyFont="1" applyBorder="1" applyAlignment="1">
      <alignment horizontal="center" vertical="center" wrapText="1"/>
      <protection/>
    </xf>
    <xf numFmtId="0" fontId="1" fillId="0" borderId="30" xfId="84" applyFont="1" applyBorder="1" applyAlignment="1">
      <alignment horizontal="center" vertical="center" wrapText="1"/>
      <protection/>
    </xf>
    <xf numFmtId="0" fontId="1" fillId="34" borderId="82" xfId="84" applyFont="1" applyFill="1" applyBorder="1" applyAlignment="1">
      <alignment horizontal="left" vertical="center" wrapText="1"/>
      <protection/>
    </xf>
    <xf numFmtId="0" fontId="1" fillId="34" borderId="89" xfId="84" applyFont="1" applyFill="1" applyBorder="1" applyAlignment="1">
      <alignment horizontal="left" vertical="center" wrapText="1"/>
      <protection/>
    </xf>
    <xf numFmtId="0" fontId="1" fillId="4" borderId="90" xfId="84" applyFont="1" applyFill="1" applyBorder="1" applyAlignment="1">
      <alignment vertical="center" wrapText="1"/>
      <protection/>
    </xf>
    <xf numFmtId="0" fontId="2" fillId="4" borderId="65" xfId="84" applyFont="1" applyFill="1" applyBorder="1" applyAlignment="1">
      <alignment vertical="center" wrapText="1"/>
      <protection/>
    </xf>
    <xf numFmtId="0" fontId="1" fillId="34" borderId="88" xfId="84" applyFont="1" applyFill="1" applyBorder="1" applyAlignment="1">
      <alignment horizontal="left" vertical="center" wrapText="1"/>
      <protection/>
    </xf>
    <xf numFmtId="0" fontId="1" fillId="34" borderId="46" xfId="84" applyFont="1" applyFill="1" applyBorder="1" applyAlignment="1">
      <alignment horizontal="left" vertical="center" wrapText="1"/>
      <protection/>
    </xf>
    <xf numFmtId="0" fontId="21" fillId="0" borderId="79" xfId="84" applyFont="1" applyBorder="1" applyAlignment="1" applyProtection="1">
      <alignment horizontal="left" vertical="center" wrapText="1"/>
      <protection/>
    </xf>
    <xf numFmtId="0" fontId="21" fillId="0" borderId="80" xfId="84" applyFont="1" applyBorder="1" applyAlignment="1" applyProtection="1">
      <alignment horizontal="left" vertical="center" wrapText="1"/>
      <protection/>
    </xf>
    <xf numFmtId="0" fontId="21" fillId="0" borderId="81" xfId="84" applyFont="1" applyBorder="1" applyAlignment="1" applyProtection="1">
      <alignment horizontal="left" vertical="center" wrapText="1"/>
      <protection/>
    </xf>
    <xf numFmtId="0" fontId="1" fillId="4" borderId="87" xfId="84" applyFont="1" applyFill="1" applyBorder="1" applyAlignment="1">
      <alignment vertical="center" wrapText="1"/>
      <protection/>
    </xf>
    <xf numFmtId="0" fontId="2" fillId="0" borderId="75" xfId="84" applyFont="1" applyBorder="1" applyAlignment="1">
      <alignment vertical="center" wrapText="1"/>
      <protection/>
    </xf>
    <xf numFmtId="0" fontId="1" fillId="4" borderId="85" xfId="84" applyFont="1" applyFill="1" applyBorder="1" applyAlignment="1">
      <alignment horizontal="left" vertical="center" wrapText="1"/>
      <protection/>
    </xf>
    <xf numFmtId="0" fontId="1" fillId="4" borderId="38" xfId="84" applyFont="1" applyFill="1" applyBorder="1" applyAlignment="1">
      <alignment horizontal="left" vertical="center" wrapText="1"/>
      <protection/>
    </xf>
    <xf numFmtId="0" fontId="21" fillId="0" borderId="31" xfId="84" applyFont="1" applyBorder="1" applyAlignment="1">
      <alignment horizontal="center" vertical="center"/>
      <protection/>
    </xf>
    <xf numFmtId="0" fontId="21" fillId="0" borderId="41" xfId="84" applyFont="1" applyBorder="1" applyAlignment="1">
      <alignment horizontal="center" vertical="center"/>
      <protection/>
    </xf>
    <xf numFmtId="0" fontId="21" fillId="0" borderId="25" xfId="84" applyFont="1" applyBorder="1" applyAlignment="1">
      <alignment horizontal="center" vertical="center"/>
      <protection/>
    </xf>
    <xf numFmtId="0" fontId="21" fillId="0" borderId="26" xfId="84" applyFont="1" applyBorder="1" applyAlignment="1">
      <alignment horizontal="center" vertical="center"/>
      <protection/>
    </xf>
    <xf numFmtId="0" fontId="21" fillId="0" borderId="66" xfId="84" applyFont="1" applyBorder="1" applyAlignment="1">
      <alignment horizontal="center" vertical="center"/>
      <protection/>
    </xf>
    <xf numFmtId="0" fontId="21" fillId="0" borderId="0" xfId="84" applyFont="1" applyBorder="1" applyAlignment="1">
      <alignment horizontal="center" vertical="center"/>
      <protection/>
    </xf>
    <xf numFmtId="0" fontId="21" fillId="0" borderId="67" xfId="84" applyFont="1" applyBorder="1" applyAlignment="1">
      <alignment horizontal="center" vertical="center"/>
      <protection/>
    </xf>
    <xf numFmtId="0" fontId="20" fillId="0" borderId="56" xfId="84" applyFont="1" applyBorder="1" applyAlignment="1">
      <alignment/>
      <protection/>
    </xf>
    <xf numFmtId="0" fontId="20" fillId="0" borderId="72" xfId="84" applyFont="1" applyBorder="1" applyAlignment="1">
      <alignment/>
      <protection/>
    </xf>
    <xf numFmtId="0" fontId="20" fillId="0" borderId="91" xfId="84" applyFont="1" applyBorder="1" applyAlignment="1">
      <alignment/>
      <protection/>
    </xf>
    <xf numFmtId="3" fontId="21" fillId="0" borderId="92" xfId="84" applyNumberFormat="1" applyFont="1" applyBorder="1" applyAlignment="1">
      <alignment horizontal="center" vertical="center" wrapText="1"/>
      <protection/>
    </xf>
    <xf numFmtId="0" fontId="20" fillId="0" borderId="93" xfId="84" applyFont="1" applyBorder="1" applyAlignment="1">
      <alignment horizontal="center"/>
      <protection/>
    </xf>
    <xf numFmtId="0" fontId="20" fillId="0" borderId="44" xfId="84" applyFont="1" applyBorder="1" applyAlignment="1">
      <alignment horizontal="center"/>
      <protection/>
    </xf>
    <xf numFmtId="0" fontId="20" fillId="0" borderId="45" xfId="84" applyFont="1" applyBorder="1" applyAlignment="1">
      <alignment horizontal="center"/>
      <protection/>
    </xf>
    <xf numFmtId="0" fontId="2" fillId="0" borderId="68" xfId="0" applyFont="1" applyBorder="1" applyAlignment="1">
      <alignment horizontal="left"/>
    </xf>
    <xf numFmtId="0" fontId="3" fillId="0" borderId="75" xfId="0" applyFont="1" applyBorder="1" applyAlignment="1">
      <alignment horizontal="center" vertical="center" wrapText="1"/>
    </xf>
  </cellXfs>
  <cellStyles count="13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čiarky 2" xfId="61"/>
    <cellStyle name="čiarky 3" xfId="62"/>
    <cellStyle name="Dobrá" xfId="63"/>
    <cellStyle name="Explanatory Text" xfId="64"/>
    <cellStyle name="Good" xfId="65"/>
    <cellStyle name="Heading 1" xfId="66"/>
    <cellStyle name="Heading 2" xfId="67"/>
    <cellStyle name="Heading 3" xfId="68"/>
    <cellStyle name="Heading 4" xfId="69"/>
    <cellStyle name="Hyperlink" xfId="70"/>
    <cellStyle name="Check Cell" xfId="71"/>
    <cellStyle name="Input" xfId="72"/>
    <cellStyle name="Kontrolná bunka" xfId="73"/>
    <cellStyle name="Linked Cell" xfId="74"/>
    <cellStyle name="Currency" xfId="75"/>
    <cellStyle name="Currency [0]" xfId="76"/>
    <cellStyle name="Nadpis 1" xfId="77"/>
    <cellStyle name="Nadpis 2" xfId="78"/>
    <cellStyle name="Nadpis 3" xfId="79"/>
    <cellStyle name="Nadpis 4" xfId="80"/>
    <cellStyle name="Neutral" xfId="81"/>
    <cellStyle name="Neutrálna" xfId="82"/>
    <cellStyle name="normálne 2" xfId="83"/>
    <cellStyle name="normálne 3" xfId="84"/>
    <cellStyle name="normálne_Databazy_VVŠ_2007_ severská" xfId="85"/>
    <cellStyle name="normálne_Databazy_VVŠ_2007_ severská 2" xfId="86"/>
    <cellStyle name="normálne_sprava_VVŠ_2004_tabuľky_vláda" xfId="87"/>
    <cellStyle name="normální_List1" xfId="88"/>
    <cellStyle name="Note" xfId="89"/>
    <cellStyle name="Note 2" xfId="90"/>
    <cellStyle name="Note 3" xfId="91"/>
    <cellStyle name="Output" xfId="92"/>
    <cellStyle name="Percent" xfId="93"/>
    <cellStyle name="Followed Hyperlink" xfId="94"/>
    <cellStyle name="Poznámka" xfId="95"/>
    <cellStyle name="Prepojená bunka" xfId="96"/>
    <cellStyle name="SAPBEXaggData" xfId="97"/>
    <cellStyle name="SAPBEXaggDataEmph" xfId="98"/>
    <cellStyle name="SAPBEXaggItem" xfId="99"/>
    <cellStyle name="SAPBEXaggItemX" xfId="100"/>
    <cellStyle name="SAPBEXexcBad7" xfId="101"/>
    <cellStyle name="SAPBEXexcBad8" xfId="102"/>
    <cellStyle name="SAPBEXexcBad9" xfId="103"/>
    <cellStyle name="SAPBEXexcCritical4" xfId="104"/>
    <cellStyle name="SAPBEXexcCritical5" xfId="105"/>
    <cellStyle name="SAPBEXexcCritical6" xfId="106"/>
    <cellStyle name="SAPBEXexcGood1" xfId="107"/>
    <cellStyle name="SAPBEXexcGood2" xfId="108"/>
    <cellStyle name="SAPBEXexcGood3" xfId="109"/>
    <cellStyle name="SAPBEXfilterDrill" xfId="110"/>
    <cellStyle name="SAPBEXfilterItem" xfId="111"/>
    <cellStyle name="SAPBEXfilterText" xfId="112"/>
    <cellStyle name="SAPBEXformats" xfId="113"/>
    <cellStyle name="SAPBEXheaderItem" xfId="114"/>
    <cellStyle name="SAPBEXheaderText" xfId="115"/>
    <cellStyle name="SAPBEXHLevel0" xfId="116"/>
    <cellStyle name="SAPBEXHLevel0X" xfId="117"/>
    <cellStyle name="SAPBEXHLevel1" xfId="118"/>
    <cellStyle name="SAPBEXHLevel1X" xfId="119"/>
    <cellStyle name="SAPBEXHLevel2" xfId="120"/>
    <cellStyle name="SAPBEXHLevel2X" xfId="121"/>
    <cellStyle name="SAPBEXHLevel3" xfId="122"/>
    <cellStyle name="SAPBEXHLevel3X" xfId="123"/>
    <cellStyle name="SAPBEXchaText" xfId="124"/>
    <cellStyle name="SAPBEXresData" xfId="125"/>
    <cellStyle name="SAPBEXresDataEmph" xfId="126"/>
    <cellStyle name="SAPBEXresItem" xfId="127"/>
    <cellStyle name="SAPBEXresItemX" xfId="128"/>
    <cellStyle name="SAPBEXstdData" xfId="129"/>
    <cellStyle name="SAPBEXstdDataEmph" xfId="130"/>
    <cellStyle name="SAPBEXstdItem" xfId="131"/>
    <cellStyle name="SAPBEXstdItemX" xfId="132"/>
    <cellStyle name="SAPBEXtitle" xfId="133"/>
    <cellStyle name="SAPBEXundefined" xfId="134"/>
    <cellStyle name="Spolu" xfId="135"/>
    <cellStyle name="Text upozornenia" xfId="136"/>
    <cellStyle name="Title" xfId="137"/>
    <cellStyle name="Titul" xfId="138"/>
    <cellStyle name="Total" xfId="139"/>
    <cellStyle name="Vstup" xfId="140"/>
    <cellStyle name="Výpočet" xfId="141"/>
    <cellStyle name="Výstup" xfId="142"/>
    <cellStyle name="Vysvetľujúci text" xfId="143"/>
    <cellStyle name="Warning Text" xfId="144"/>
    <cellStyle name="Zlá" xfId="145"/>
    <cellStyle name="Zvýraznenie1" xfId="146"/>
    <cellStyle name="Zvýraznenie2" xfId="147"/>
    <cellStyle name="Zvýraznenie3" xfId="148"/>
    <cellStyle name="Zvýraznenie4" xfId="149"/>
    <cellStyle name="Zvýraznenie5" xfId="150"/>
    <cellStyle name="Zvýraznenie6"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VS\Rok_2007\Vyro&#269;n&#233;_spr&#225;vy_2006\VV&#353;_Data\Databazy_VV&#352;_2006_%20seversk&#2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ok_2009\V&#253;ro&#269;n&#233;%20spr&#225;vy_2008\Tabulky_VSH_2008_VV&#3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thena11\zd_adr_sfr\Documents%20and%20Settings\mederly\Local%20Settings\Temporary%20Internet%20Files\OLK185F\struktura%20zamestnancov%20po%20fakultach_PM%2004-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_18_soc. štip_2005_2007"/>
      <sheetName val="T19 - Ubytovacia_kapacita"/>
      <sheetName val="T_20a_Súvaha_A_2007"/>
      <sheetName val="T24_Náklady_2007"/>
      <sheetName val="T25 - Náklady_porovnanie"/>
      <sheetName val="T_26_HV_2007"/>
      <sheetName val="T23 - Výnosy_porovnanie"/>
      <sheetName val="T_20b_Súvaha_P_2007"/>
      <sheetName val="T_25_soc. štip_2006"/>
      <sheetName val="T_26_ubytov. kapacity_2006"/>
      <sheetName val="T_32_Výnosy_soc.star._2006"/>
      <sheetName val="T_33_Náklady_soc. star._2007"/>
      <sheetName val="T_34_HV_ soc. star._2007"/>
      <sheetName val="T_29_Výnosy_2006"/>
      <sheetName val="T_30_Náklady_2006"/>
      <sheetName val="T_31_HV_2006"/>
      <sheetName val="T_27a_Súvaha_A_2006"/>
      <sheetName val="T_27b_Súvaha_P_2006"/>
      <sheetName val="Databáza_T8"/>
      <sheetName val="KT_8"/>
      <sheetName val="Databáta_T9"/>
      <sheetName val="KT_9"/>
      <sheetName val="Databáza_T10"/>
      <sheetName val="KT_10"/>
      <sheetName val="Databáza_T19"/>
      <sheetName val="KT_19"/>
      <sheetName val="Databáza_T20"/>
      <sheetName val="KT_20"/>
      <sheetName val="T_33_Náklady_soc. star._2006"/>
      <sheetName val="T_34_HV_ soc. star._200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_18_soc. štip_2005_2008"/>
      <sheetName val="T19 - Ubytovanie_2005_2008"/>
      <sheetName val="T_20a_Súvaha_A_2008"/>
      <sheetName val="T_20b_Súvaha_P_2008"/>
      <sheetName val="T_22_Výnosy_2008"/>
      <sheetName val="T23 - Výnosy_porovnanie"/>
      <sheetName val="T24_Náklady_2008"/>
      <sheetName val="T25 - Náklady_porovnanie"/>
      <sheetName val="T_26_HV_2008"/>
      <sheetName val="T_27_Výnosy_so_o_porovnanie"/>
      <sheetName val="T28_Náklady_soc_o_porovnanie"/>
      <sheetName val="T_32_Výnosy_soc.star._2008"/>
      <sheetName val="T_33_Náklady_soc. star._2008"/>
      <sheetName val="T_34_HV_ soc. star._2008"/>
      <sheetName val="T25-účet 38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8">
        <row r="1">
          <cell r="B1">
            <v>1</v>
          </cell>
        </row>
        <row r="2">
          <cell r="B2">
            <v>0.3</v>
          </cell>
        </row>
        <row r="3">
          <cell r="B3">
            <v>3</v>
          </cell>
        </row>
        <row r="4">
          <cell r="B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cuments%20and%20Settings\Rok_2008\V&#253;ro&#269;n&#233;_spr&#225;vy_2007\Tabu&#318;ky_VV&#352;_2007_pr&#225;zdne.xl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2:Q31"/>
  <sheetViews>
    <sheetView zoomScalePageLayoutView="0" workbookViewId="0" topLeftCell="A1">
      <selection activeCell="I16" sqref="I16"/>
    </sheetView>
  </sheetViews>
  <sheetFormatPr defaultColWidth="9.140625" defaultRowHeight="12.75"/>
  <cols>
    <col min="1" max="1" width="13.7109375" style="169" customWidth="1"/>
    <col min="17" max="17" width="10.28125" style="0" customWidth="1"/>
  </cols>
  <sheetData>
    <row r="2" spans="1:17" ht="23.25" customHeight="1">
      <c r="A2" s="415"/>
      <c r="B2" s="429" t="s">
        <v>1289</v>
      </c>
      <c r="C2" s="416"/>
      <c r="D2" s="416"/>
      <c r="E2" s="416"/>
      <c r="F2" s="416"/>
      <c r="G2" s="416"/>
      <c r="H2" s="416"/>
      <c r="I2" s="416"/>
      <c r="J2" s="416"/>
      <c r="K2" s="416"/>
      <c r="L2" s="417"/>
      <c r="M2" s="418"/>
      <c r="N2" s="418"/>
      <c r="O2" s="418"/>
      <c r="P2" s="418"/>
      <c r="Q2" s="419"/>
    </row>
    <row r="3" spans="1:17" ht="15.75">
      <c r="A3" s="420"/>
      <c r="B3" s="412"/>
      <c r="C3" s="413"/>
      <c r="D3" s="413"/>
      <c r="E3" s="413"/>
      <c r="F3" s="413"/>
      <c r="G3" s="413"/>
      <c r="H3" s="413"/>
      <c r="I3" s="413"/>
      <c r="J3" s="413"/>
      <c r="K3" s="413"/>
      <c r="L3" s="105"/>
      <c r="M3" s="105"/>
      <c r="N3" s="105"/>
      <c r="O3" s="105"/>
      <c r="P3" s="105"/>
      <c r="Q3" s="421"/>
    </row>
    <row r="4" spans="1:17" ht="22.5" customHeight="1">
      <c r="A4" s="422" t="s">
        <v>35</v>
      </c>
      <c r="B4" s="414" t="s">
        <v>1288</v>
      </c>
      <c r="C4" s="105"/>
      <c r="D4" s="105"/>
      <c r="E4" s="105"/>
      <c r="F4" s="105"/>
      <c r="G4" s="105"/>
      <c r="H4" s="105"/>
      <c r="I4" s="105"/>
      <c r="J4" s="105"/>
      <c r="K4" s="105"/>
      <c r="L4" s="105"/>
      <c r="M4" s="105"/>
      <c r="N4" s="105"/>
      <c r="O4" s="105"/>
      <c r="P4" s="105"/>
      <c r="Q4" s="421"/>
    </row>
    <row r="5" spans="1:17" ht="22.5" customHeight="1">
      <c r="A5" s="423" t="s">
        <v>1211</v>
      </c>
      <c r="B5" s="414" t="s">
        <v>1290</v>
      </c>
      <c r="C5" s="105"/>
      <c r="D5" s="105"/>
      <c r="E5" s="105"/>
      <c r="F5" s="105"/>
      <c r="G5" s="105"/>
      <c r="H5" s="105"/>
      <c r="I5" s="105"/>
      <c r="J5" s="105"/>
      <c r="K5" s="105"/>
      <c r="L5" s="105"/>
      <c r="M5" s="105"/>
      <c r="N5" s="105"/>
      <c r="O5" s="105"/>
      <c r="P5" s="105"/>
      <c r="Q5" s="421"/>
    </row>
    <row r="6" spans="1:17" ht="22.5" customHeight="1">
      <c r="A6" s="422" t="s">
        <v>480</v>
      </c>
      <c r="B6" s="414" t="s">
        <v>1313</v>
      </c>
      <c r="C6" s="105"/>
      <c r="D6" s="105"/>
      <c r="E6" s="105"/>
      <c r="F6" s="105"/>
      <c r="G6" s="105"/>
      <c r="H6" s="105"/>
      <c r="I6" s="105"/>
      <c r="J6" s="105"/>
      <c r="K6" s="105"/>
      <c r="L6" s="105"/>
      <c r="M6" s="105"/>
      <c r="N6" s="105"/>
      <c r="O6" s="105"/>
      <c r="P6" s="105"/>
      <c r="Q6" s="421"/>
    </row>
    <row r="7" spans="1:17" ht="22.5" customHeight="1">
      <c r="A7" s="422" t="s">
        <v>343</v>
      </c>
      <c r="B7" s="414" t="s">
        <v>1314</v>
      </c>
      <c r="C7" s="105"/>
      <c r="D7" s="105"/>
      <c r="E7" s="105"/>
      <c r="F7" s="105"/>
      <c r="G7" s="105"/>
      <c r="H7" s="105"/>
      <c r="I7" s="105"/>
      <c r="J7" s="105"/>
      <c r="K7" s="105"/>
      <c r="L7" s="105"/>
      <c r="M7" s="105"/>
      <c r="N7" s="105"/>
      <c r="O7" s="105"/>
      <c r="P7" s="105"/>
      <c r="Q7" s="421"/>
    </row>
    <row r="8" spans="1:17" ht="22.5" customHeight="1">
      <c r="A8" s="422" t="s">
        <v>344</v>
      </c>
      <c r="B8" s="414" t="s">
        <v>1291</v>
      </c>
      <c r="C8" s="105"/>
      <c r="D8" s="105"/>
      <c r="E8" s="105"/>
      <c r="F8" s="105"/>
      <c r="G8" s="105"/>
      <c r="H8" s="105"/>
      <c r="I8" s="105"/>
      <c r="J8" s="105"/>
      <c r="K8" s="105"/>
      <c r="L8" s="105"/>
      <c r="M8" s="105"/>
      <c r="N8" s="105"/>
      <c r="O8" s="105"/>
      <c r="P8" s="105"/>
      <c r="Q8" s="421"/>
    </row>
    <row r="9" spans="1:17" ht="22.5" customHeight="1">
      <c r="A9" s="422" t="s">
        <v>345</v>
      </c>
      <c r="B9" s="414" t="s">
        <v>1292</v>
      </c>
      <c r="C9" s="105"/>
      <c r="D9" s="105"/>
      <c r="E9" s="105"/>
      <c r="F9" s="105"/>
      <c r="G9" s="105"/>
      <c r="H9" s="105"/>
      <c r="I9" s="105"/>
      <c r="J9" s="105"/>
      <c r="K9" s="105"/>
      <c r="L9" s="105"/>
      <c r="M9" s="105"/>
      <c r="N9" s="105"/>
      <c r="O9" s="105"/>
      <c r="P9" s="105"/>
      <c r="Q9" s="421"/>
    </row>
    <row r="10" spans="1:17" ht="22.5" customHeight="1">
      <c r="A10" s="422" t="s">
        <v>346</v>
      </c>
      <c r="B10" s="414" t="s">
        <v>1293</v>
      </c>
      <c r="C10" s="105"/>
      <c r="D10" s="105"/>
      <c r="E10" s="105"/>
      <c r="F10" s="105"/>
      <c r="G10" s="105"/>
      <c r="H10" s="105"/>
      <c r="I10" s="105"/>
      <c r="J10" s="105"/>
      <c r="K10" s="105"/>
      <c r="L10" s="105"/>
      <c r="M10" s="105"/>
      <c r="N10" s="105"/>
      <c r="O10" s="105"/>
      <c r="P10" s="105"/>
      <c r="Q10" s="421"/>
    </row>
    <row r="11" spans="1:17" ht="22.5" customHeight="1">
      <c r="A11" s="422" t="s">
        <v>347</v>
      </c>
      <c r="B11" s="414" t="s">
        <v>1294</v>
      </c>
      <c r="C11" s="105"/>
      <c r="D11" s="105"/>
      <c r="E11" s="105"/>
      <c r="F11" s="105"/>
      <c r="G11" s="105"/>
      <c r="H11" s="105"/>
      <c r="I11" s="105"/>
      <c r="J11" s="105"/>
      <c r="K11" s="105"/>
      <c r="L11" s="105"/>
      <c r="M11" s="105"/>
      <c r="N11" s="105"/>
      <c r="O11" s="105"/>
      <c r="P11" s="105"/>
      <c r="Q11" s="421"/>
    </row>
    <row r="12" spans="1:17" ht="22.5" customHeight="1">
      <c r="A12" s="423" t="s">
        <v>1204</v>
      </c>
      <c r="B12" s="414" t="s">
        <v>1295</v>
      </c>
      <c r="C12" s="105"/>
      <c r="D12" s="105"/>
      <c r="E12" s="105"/>
      <c r="F12" s="105"/>
      <c r="G12" s="105"/>
      <c r="H12" s="105"/>
      <c r="I12" s="105"/>
      <c r="J12" s="105"/>
      <c r="K12" s="105"/>
      <c r="L12" s="105"/>
      <c r="M12" s="105"/>
      <c r="N12" s="105"/>
      <c r="O12" s="105"/>
      <c r="P12" s="105"/>
      <c r="Q12" s="421"/>
    </row>
    <row r="13" spans="1:17" ht="22.5" customHeight="1">
      <c r="A13" s="422" t="s">
        <v>320</v>
      </c>
      <c r="B13" s="414" t="s">
        <v>1296</v>
      </c>
      <c r="C13" s="105"/>
      <c r="D13" s="105"/>
      <c r="E13" s="105"/>
      <c r="F13" s="105"/>
      <c r="G13" s="105"/>
      <c r="H13" s="105"/>
      <c r="I13" s="105"/>
      <c r="J13" s="105"/>
      <c r="K13" s="105"/>
      <c r="L13" s="105"/>
      <c r="M13" s="105"/>
      <c r="N13" s="105"/>
      <c r="O13" s="105"/>
      <c r="P13" s="105"/>
      <c r="Q13" s="421"/>
    </row>
    <row r="14" spans="1:17" ht="22.5" customHeight="1">
      <c r="A14" s="422" t="s">
        <v>22</v>
      </c>
      <c r="B14" s="414" t="s">
        <v>1297</v>
      </c>
      <c r="C14" s="105"/>
      <c r="D14" s="105"/>
      <c r="E14" s="105"/>
      <c r="F14" s="105"/>
      <c r="G14" s="105"/>
      <c r="H14" s="105"/>
      <c r="I14" s="105"/>
      <c r="J14" s="105"/>
      <c r="K14" s="105"/>
      <c r="L14" s="105"/>
      <c r="M14" s="105"/>
      <c r="N14" s="105"/>
      <c r="O14" s="105"/>
      <c r="P14" s="105"/>
      <c r="Q14" s="421"/>
    </row>
    <row r="15" spans="1:17" ht="22.5" customHeight="1">
      <c r="A15" s="422" t="s">
        <v>23</v>
      </c>
      <c r="B15" s="414" t="s">
        <v>1298</v>
      </c>
      <c r="C15" s="105"/>
      <c r="D15" s="105"/>
      <c r="E15" s="105"/>
      <c r="F15" s="105"/>
      <c r="G15" s="105"/>
      <c r="H15" s="105"/>
      <c r="I15" s="105"/>
      <c r="J15" s="105"/>
      <c r="K15" s="105"/>
      <c r="L15" s="105"/>
      <c r="M15" s="105"/>
      <c r="N15" s="105"/>
      <c r="O15" s="105"/>
      <c r="P15" s="105"/>
      <c r="Q15" s="421"/>
    </row>
    <row r="16" spans="1:17" ht="22.5" customHeight="1">
      <c r="A16" s="422" t="s">
        <v>24</v>
      </c>
      <c r="B16" s="414" t="s">
        <v>1299</v>
      </c>
      <c r="C16" s="414"/>
      <c r="D16" s="414"/>
      <c r="E16" s="414"/>
      <c r="F16" s="105"/>
      <c r="G16" s="105"/>
      <c r="H16" s="105"/>
      <c r="I16" s="105"/>
      <c r="J16" s="105"/>
      <c r="K16" s="105"/>
      <c r="L16" s="105"/>
      <c r="M16" s="105"/>
      <c r="N16" s="105"/>
      <c r="O16" s="105"/>
      <c r="P16" s="105"/>
      <c r="Q16" s="421"/>
    </row>
    <row r="17" spans="1:17" ht="22.5" customHeight="1">
      <c r="A17" s="422" t="s">
        <v>25</v>
      </c>
      <c r="B17" s="414" t="s">
        <v>1300</v>
      </c>
      <c r="C17" s="105"/>
      <c r="D17" s="105"/>
      <c r="E17" s="105"/>
      <c r="F17" s="105"/>
      <c r="G17" s="105"/>
      <c r="H17" s="105"/>
      <c r="I17" s="105"/>
      <c r="J17" s="105"/>
      <c r="K17" s="105"/>
      <c r="L17" s="105"/>
      <c r="M17" s="105"/>
      <c r="N17" s="105"/>
      <c r="O17" s="105"/>
      <c r="P17" s="105"/>
      <c r="Q17" s="421"/>
    </row>
    <row r="18" spans="1:17" ht="22.5" customHeight="1">
      <c r="A18" s="422" t="s">
        <v>26</v>
      </c>
      <c r="B18" s="414" t="s">
        <v>1301</v>
      </c>
      <c r="C18" s="105"/>
      <c r="D18" s="105"/>
      <c r="E18" s="105"/>
      <c r="F18" s="105"/>
      <c r="G18" s="105"/>
      <c r="H18" s="105"/>
      <c r="I18" s="105"/>
      <c r="J18" s="105"/>
      <c r="K18" s="105"/>
      <c r="L18" s="105"/>
      <c r="M18" s="105"/>
      <c r="N18" s="105"/>
      <c r="O18" s="105"/>
      <c r="P18" s="105"/>
      <c r="Q18" s="421"/>
    </row>
    <row r="19" spans="1:17" ht="22.5" customHeight="1">
      <c r="A19" s="422" t="s">
        <v>27</v>
      </c>
      <c r="B19" s="475" t="s">
        <v>656</v>
      </c>
      <c r="C19" s="475"/>
      <c r="D19" s="475"/>
      <c r="E19" s="475"/>
      <c r="F19" s="475"/>
      <c r="G19" s="475"/>
      <c r="H19" s="475"/>
      <c r="I19" s="475"/>
      <c r="J19" s="475"/>
      <c r="K19" s="475"/>
      <c r="L19" s="475"/>
      <c r="M19" s="475"/>
      <c r="N19" s="475"/>
      <c r="O19" s="475"/>
      <c r="P19" s="475"/>
      <c r="Q19" s="476"/>
    </row>
    <row r="20" spans="1:17" ht="22.5" customHeight="1">
      <c r="A20" s="422" t="s">
        <v>28</v>
      </c>
      <c r="B20" s="414" t="s">
        <v>655</v>
      </c>
      <c r="C20" s="477"/>
      <c r="D20" s="477"/>
      <c r="E20" s="477"/>
      <c r="F20" s="477"/>
      <c r="G20" s="477"/>
      <c r="H20" s="477"/>
      <c r="I20" s="477"/>
      <c r="J20" s="477"/>
      <c r="K20" s="477"/>
      <c r="L20" s="477"/>
      <c r="M20" s="477"/>
      <c r="N20" s="477"/>
      <c r="O20" s="477"/>
      <c r="P20" s="477"/>
      <c r="Q20" s="476"/>
    </row>
    <row r="21" spans="1:17" ht="22.5" customHeight="1">
      <c r="A21" s="422" t="s">
        <v>29</v>
      </c>
      <c r="B21" s="414" t="s">
        <v>1302</v>
      </c>
      <c r="C21" s="105"/>
      <c r="D21" s="105"/>
      <c r="E21" s="105"/>
      <c r="F21" s="105"/>
      <c r="G21" s="105"/>
      <c r="H21" s="105"/>
      <c r="I21" s="105"/>
      <c r="J21" s="105"/>
      <c r="K21" s="105"/>
      <c r="L21" s="105"/>
      <c r="M21" s="105"/>
      <c r="N21" s="105"/>
      <c r="O21" s="105"/>
      <c r="P21" s="105"/>
      <c r="Q21" s="421"/>
    </row>
    <row r="22" spans="1:17" ht="22.5" customHeight="1">
      <c r="A22" s="424" t="s">
        <v>127</v>
      </c>
      <c r="B22" s="414" t="s">
        <v>1341</v>
      </c>
      <c r="C22" s="105"/>
      <c r="D22" s="105"/>
      <c r="E22" s="105"/>
      <c r="F22" s="105"/>
      <c r="G22" s="105"/>
      <c r="H22" s="105"/>
      <c r="I22" s="105"/>
      <c r="J22" s="105"/>
      <c r="K22" s="105"/>
      <c r="L22" s="105"/>
      <c r="M22" s="105"/>
      <c r="N22" s="105"/>
      <c r="O22" s="105"/>
      <c r="P22" s="105"/>
      <c r="Q22" s="421"/>
    </row>
    <row r="23" spans="1:17" ht="22.5" customHeight="1">
      <c r="A23" s="422" t="s">
        <v>30</v>
      </c>
      <c r="B23" s="414" t="s">
        <v>1303</v>
      </c>
      <c r="C23" s="105"/>
      <c r="D23" s="105"/>
      <c r="E23" s="105"/>
      <c r="F23" s="105"/>
      <c r="G23" s="105"/>
      <c r="H23" s="105"/>
      <c r="I23" s="105"/>
      <c r="J23" s="105"/>
      <c r="K23" s="105"/>
      <c r="L23" s="105"/>
      <c r="M23" s="105"/>
      <c r="N23" s="105"/>
      <c r="O23" s="105"/>
      <c r="P23" s="105"/>
      <c r="Q23" s="421"/>
    </row>
    <row r="24" spans="1:17" ht="22.5" customHeight="1">
      <c r="A24" s="422" t="s">
        <v>31</v>
      </c>
      <c r="B24" s="414" t="s">
        <v>1305</v>
      </c>
      <c r="C24" s="105"/>
      <c r="D24" s="105"/>
      <c r="E24" s="105"/>
      <c r="F24" s="105"/>
      <c r="G24" s="105"/>
      <c r="H24" s="105"/>
      <c r="I24" s="105"/>
      <c r="J24" s="105"/>
      <c r="K24" s="105"/>
      <c r="L24" s="105"/>
      <c r="M24" s="105"/>
      <c r="N24" s="105"/>
      <c r="O24" s="105"/>
      <c r="P24" s="105"/>
      <c r="Q24" s="421"/>
    </row>
    <row r="25" spans="1:17" ht="22.5" customHeight="1">
      <c r="A25" s="422" t="s">
        <v>32</v>
      </c>
      <c r="B25" s="414" t="s">
        <v>1306</v>
      </c>
      <c r="C25" s="105"/>
      <c r="D25" s="105"/>
      <c r="E25" s="105"/>
      <c r="F25" s="105"/>
      <c r="G25" s="105"/>
      <c r="H25" s="105"/>
      <c r="I25" s="105"/>
      <c r="J25" s="105"/>
      <c r="K25" s="105"/>
      <c r="L25" s="105"/>
      <c r="M25" s="105"/>
      <c r="N25" s="105"/>
      <c r="O25" s="105"/>
      <c r="P25" s="105"/>
      <c r="Q25" s="421"/>
    </row>
    <row r="26" spans="1:17" ht="22.5" customHeight="1">
      <c r="A26" s="422" t="s">
        <v>33</v>
      </c>
      <c r="B26" s="414" t="s">
        <v>1307</v>
      </c>
      <c r="C26" s="105"/>
      <c r="D26" s="105"/>
      <c r="E26" s="105"/>
      <c r="F26" s="105"/>
      <c r="G26" s="105"/>
      <c r="H26" s="105"/>
      <c r="I26" s="105"/>
      <c r="J26" s="105"/>
      <c r="K26" s="105"/>
      <c r="L26" s="105"/>
      <c r="M26" s="105"/>
      <c r="N26" s="105"/>
      <c r="O26" s="105"/>
      <c r="P26" s="105"/>
      <c r="Q26" s="421"/>
    </row>
    <row r="27" spans="1:17" ht="22.5" customHeight="1">
      <c r="A27" s="423" t="s">
        <v>963</v>
      </c>
      <c r="B27" s="414" t="s">
        <v>1308</v>
      </c>
      <c r="C27" s="105"/>
      <c r="D27" s="105"/>
      <c r="E27" s="105"/>
      <c r="F27" s="105"/>
      <c r="G27" s="105"/>
      <c r="H27" s="105"/>
      <c r="I27" s="105"/>
      <c r="J27" s="105"/>
      <c r="K27" s="105"/>
      <c r="L27" s="105"/>
      <c r="M27" s="105"/>
      <c r="N27" s="105"/>
      <c r="O27" s="105"/>
      <c r="P27" s="105"/>
      <c r="Q27" s="421"/>
    </row>
    <row r="28" spans="1:17" ht="22.5" customHeight="1">
      <c r="A28" s="423" t="s">
        <v>964</v>
      </c>
      <c r="B28" s="414" t="s">
        <v>1309</v>
      </c>
      <c r="C28" s="105"/>
      <c r="D28" s="105"/>
      <c r="E28" s="105"/>
      <c r="F28" s="105"/>
      <c r="G28" s="105"/>
      <c r="H28" s="105"/>
      <c r="I28" s="105"/>
      <c r="J28" s="105"/>
      <c r="K28" s="105"/>
      <c r="L28" s="105"/>
      <c r="M28" s="105"/>
      <c r="N28" s="105"/>
      <c r="O28" s="105"/>
      <c r="P28" s="105"/>
      <c r="Q28" s="421"/>
    </row>
    <row r="29" spans="1:17" ht="22.5" customHeight="1">
      <c r="A29" s="423" t="s">
        <v>1206</v>
      </c>
      <c r="B29" s="414" t="s">
        <v>1310</v>
      </c>
      <c r="C29" s="105"/>
      <c r="D29" s="105"/>
      <c r="E29" s="105"/>
      <c r="F29" s="105"/>
      <c r="G29" s="105"/>
      <c r="H29" s="105"/>
      <c r="I29" s="105"/>
      <c r="J29" s="105"/>
      <c r="K29" s="105"/>
      <c r="L29" s="105"/>
      <c r="M29" s="105"/>
      <c r="N29" s="105"/>
      <c r="O29" s="105"/>
      <c r="P29" s="105"/>
      <c r="Q29" s="421"/>
    </row>
    <row r="30" spans="1:17" ht="22.5" customHeight="1">
      <c r="A30" s="423" t="s">
        <v>1207</v>
      </c>
      <c r="B30" s="414" t="s">
        <v>1311</v>
      </c>
      <c r="C30" s="105"/>
      <c r="D30" s="105"/>
      <c r="E30" s="105"/>
      <c r="F30" s="105"/>
      <c r="G30" s="105"/>
      <c r="H30" s="105"/>
      <c r="I30" s="105"/>
      <c r="J30" s="105"/>
      <c r="K30" s="105"/>
      <c r="L30" s="105"/>
      <c r="M30" s="105"/>
      <c r="N30" s="105"/>
      <c r="O30" s="105"/>
      <c r="P30" s="105"/>
      <c r="Q30" s="421"/>
    </row>
    <row r="31" spans="1:17" ht="22.5" customHeight="1">
      <c r="A31" s="425" t="s">
        <v>965</v>
      </c>
      <c r="B31" s="426" t="s">
        <v>1312</v>
      </c>
      <c r="C31" s="427"/>
      <c r="D31" s="427"/>
      <c r="E31" s="427"/>
      <c r="F31" s="427"/>
      <c r="G31" s="427"/>
      <c r="H31" s="427"/>
      <c r="I31" s="427"/>
      <c r="J31" s="427"/>
      <c r="K31" s="427"/>
      <c r="L31" s="427"/>
      <c r="M31" s="427"/>
      <c r="N31" s="427"/>
      <c r="O31" s="427"/>
      <c r="P31" s="427"/>
      <c r="Q31" s="428"/>
    </row>
  </sheetData>
  <sheetProtection/>
  <hyperlinks>
    <hyperlink ref="B6" r:id="rId1" display="Tabuľky_VVŠ_2007_prázdne.xls"/>
    <hyperlink ref="A8" location="'T3-Výnosy'!A1" display="Tabuľka 3"/>
    <hyperlink ref="A7" location="'T2-Ostatné dot mimo MŠ SR'!A1" display="Tabuľka 2"/>
    <hyperlink ref="A9" location="'T4-Výnosy zo školného'!A1" display="Tabuľka 4"/>
    <hyperlink ref="A6" location="'T1-Dotácie podľa DZ'!A1" display="Tabuľka 1"/>
    <hyperlink ref="A10" location="'T5 - Analýza nákladov'!A1" display="Tabuľka 5"/>
    <hyperlink ref="A11"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 - Fondy'!A1" display="Tabuľka 13"/>
    <hyperlink ref="A19" location="'T14 - Zúčtovanie_bežnej_dot'!A1" display="Tabuľka 14"/>
    <hyperlink ref="A20" location="T15_zúč._kap_dotácie!A1" display="Tabuľka 15"/>
    <hyperlink ref="A21" location="'T16 - Štruktúra hotovosti'!A1" display="Tabuľka 16"/>
    <hyperlink ref="A22" location="'T17-Dotácie z ESF'!A1" display="Tabuľka 17a"/>
    <hyperlink ref="A23" location="'T18-Ostatné dotacie z kap MŠ SR'!A1" display="Tabuľka 18"/>
    <hyperlink ref="A24" location="'T19-Štip_ z vlastných'!A1" display="Tabuľka 19"/>
    <hyperlink ref="A25" location="'T20_motivačné štipendiá_nová'!A1" display="Tabuľka 20"/>
    <hyperlink ref="A26" location="'T21-štruktúra_384'!A1" display="Tabuľka 21"/>
    <hyperlink ref="A5" location="Súvzťažnosti!Názvy_tlače" display="Súvzťažnosti"/>
    <hyperlink ref="A4" location="Vysvetlivky!A1" display="Vysvetlivky"/>
    <hyperlink ref="A27" location="T22_Výnosy_soc_oblasť!Oblasť_tlače" display="Tabuľka_22"/>
    <hyperlink ref="A28" location="T23_Náklady_soc_oblasť!A1" display="Tabuľka_­23"/>
    <hyperlink ref="A31" location="'T25_Pasíva '!A1" display="'Tabuľka_25"/>
    <hyperlink ref="A12" location="T7_Doktorandi!A1" display="T7_Doktorandi!A1"/>
    <hyperlink ref="A29" location="T24_Aktíva_1!A1" display="Tabuľka 24a"/>
    <hyperlink ref="A30" location="T24_Aktíva_2!A1" display="Tabuľka 24b"/>
  </hyperlinks>
  <printOptions/>
  <pageMargins left="0.7086614173228347" right="0.4330708661417323" top="0.4724409448818898" bottom="0.2362204724409449" header="0.2362204724409449" footer="0.1968503937007874"/>
  <pageSetup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sheetPr>
    <tabColor indexed="42"/>
    <pageSetUpPr fitToPage="1"/>
  </sheetPr>
  <dimension ref="A1:J36"/>
  <sheetViews>
    <sheetView zoomScale="50" zoomScaleNormal="5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B31" sqref="A31:C36"/>
    </sheetView>
  </sheetViews>
  <sheetFormatPr defaultColWidth="9.140625" defaultRowHeight="12.75"/>
  <cols>
    <col min="1" max="1" width="5.57421875" style="23" customWidth="1"/>
    <col min="2" max="2" width="65.421875" style="50" customWidth="1"/>
    <col min="3" max="3" width="14.7109375" style="19" customWidth="1"/>
    <col min="4" max="4" width="14.00390625" style="19" customWidth="1"/>
    <col min="5" max="5" width="15.8515625" style="19" customWidth="1"/>
    <col min="6" max="6" width="15.7109375" style="19" customWidth="1"/>
    <col min="7" max="7" width="19.140625" style="19" customWidth="1"/>
    <col min="8" max="8" width="18.7109375" style="19" customWidth="1"/>
    <col min="9" max="9" width="16.28125" style="19" customWidth="1"/>
    <col min="10" max="10" width="17.7109375" style="19" bestFit="1" customWidth="1"/>
    <col min="11" max="16384" width="9.140625" style="19" customWidth="1"/>
  </cols>
  <sheetData>
    <row r="1" spans="1:10" ht="34.5" customHeight="1">
      <c r="A1" s="717" t="s">
        <v>1220</v>
      </c>
      <c r="B1" s="718"/>
      <c r="C1" s="718"/>
      <c r="D1" s="718"/>
      <c r="E1" s="718"/>
      <c r="F1" s="718"/>
      <c r="G1" s="718"/>
      <c r="H1" s="718"/>
      <c r="I1" s="718"/>
      <c r="J1" s="719"/>
    </row>
    <row r="2" spans="1:10" ht="35.25" customHeight="1">
      <c r="A2" s="668" t="s">
        <v>18</v>
      </c>
      <c r="B2" s="669"/>
      <c r="C2" s="669"/>
      <c r="D2" s="669"/>
      <c r="E2" s="669"/>
      <c r="F2" s="669"/>
      <c r="G2" s="669"/>
      <c r="H2" s="669"/>
      <c r="I2" s="669"/>
      <c r="J2" s="670"/>
    </row>
    <row r="3" spans="1:10" ht="42.75" customHeight="1">
      <c r="A3" s="708" t="s">
        <v>342</v>
      </c>
      <c r="B3" s="707" t="s">
        <v>379</v>
      </c>
      <c r="C3" s="713" t="s">
        <v>1221</v>
      </c>
      <c r="D3" s="713"/>
      <c r="E3" s="713"/>
      <c r="F3" s="713"/>
      <c r="G3" s="713" t="s">
        <v>378</v>
      </c>
      <c r="H3" s="714" t="s">
        <v>470</v>
      </c>
      <c r="I3" s="713" t="s">
        <v>351</v>
      </c>
      <c r="J3" s="709" t="s">
        <v>352</v>
      </c>
    </row>
    <row r="4" spans="1:10" ht="34.5" customHeight="1">
      <c r="A4" s="708"/>
      <c r="B4" s="707"/>
      <c r="C4" s="713" t="s">
        <v>374</v>
      </c>
      <c r="D4" s="14" t="s">
        <v>470</v>
      </c>
      <c r="E4" s="713" t="s">
        <v>375</v>
      </c>
      <c r="F4" s="713" t="s">
        <v>312</v>
      </c>
      <c r="G4" s="713"/>
      <c r="H4" s="714"/>
      <c r="I4" s="713"/>
      <c r="J4" s="709"/>
    </row>
    <row r="5" spans="1:10" s="88" customFormat="1" ht="63">
      <c r="A5" s="708"/>
      <c r="B5" s="707"/>
      <c r="C5" s="713"/>
      <c r="D5" s="14" t="s">
        <v>1284</v>
      </c>
      <c r="E5" s="713"/>
      <c r="F5" s="713"/>
      <c r="G5" s="713"/>
      <c r="H5" s="14" t="s">
        <v>1285</v>
      </c>
      <c r="I5" s="713"/>
      <c r="J5" s="709"/>
    </row>
    <row r="6" spans="1:10" s="89" customFormat="1" ht="18" customHeight="1">
      <c r="A6" s="194"/>
      <c r="B6" s="69"/>
      <c r="C6" s="16" t="s">
        <v>452</v>
      </c>
      <c r="D6" s="16" t="s">
        <v>453</v>
      </c>
      <c r="E6" s="16" t="s">
        <v>454</v>
      </c>
      <c r="F6" s="16" t="s">
        <v>313</v>
      </c>
      <c r="G6" s="16" t="s">
        <v>455</v>
      </c>
      <c r="H6" s="16" t="s">
        <v>456</v>
      </c>
      <c r="I6" s="16" t="s">
        <v>457</v>
      </c>
      <c r="J6" s="15" t="s">
        <v>314</v>
      </c>
    </row>
    <row r="7" spans="1:10" s="22" customFormat="1" ht="15.75">
      <c r="A7" s="30">
        <v>1</v>
      </c>
      <c r="B7" s="47" t="s">
        <v>447</v>
      </c>
      <c r="C7" s="66">
        <f>SUM(C8:C12)</f>
        <v>590.5</v>
      </c>
      <c r="D7" s="66">
        <f>SUM(D8:D12)</f>
        <v>590</v>
      </c>
      <c r="E7" s="66">
        <f>SUM(E8:E12)</f>
        <v>43.5</v>
      </c>
      <c r="F7" s="66">
        <v>635</v>
      </c>
      <c r="G7" s="66">
        <f>SUM(G8:G12)</f>
        <v>7228475</v>
      </c>
      <c r="H7" s="66">
        <f>SUM(H8:H12)</f>
        <v>7136773</v>
      </c>
      <c r="I7" s="66">
        <f>SUM(I8:I12)</f>
        <v>755881</v>
      </c>
      <c r="J7" s="200">
        <f aca="true" t="shared" si="0" ref="J7:J13">G7+I7</f>
        <v>7984356</v>
      </c>
    </row>
    <row r="8" spans="1:10" ht="15.75">
      <c r="A8" s="30">
        <v>2</v>
      </c>
      <c r="B8" s="26" t="s">
        <v>380</v>
      </c>
      <c r="C8" s="220">
        <v>74.2</v>
      </c>
      <c r="D8" s="220">
        <v>74</v>
      </c>
      <c r="E8" s="220">
        <v>13.5</v>
      </c>
      <c r="F8" s="66">
        <f aca="true" t="shared" si="1" ref="F8:F13">C8+E8</f>
        <v>87.7</v>
      </c>
      <c r="G8" s="220">
        <v>1267462</v>
      </c>
      <c r="H8" s="220">
        <v>1250229</v>
      </c>
      <c r="I8" s="220">
        <v>263054</v>
      </c>
      <c r="J8" s="200">
        <f t="shared" si="0"/>
        <v>1530516</v>
      </c>
    </row>
    <row r="9" spans="1:10" ht="15.75">
      <c r="A9" s="30">
        <v>3</v>
      </c>
      <c r="B9" s="26" t="s">
        <v>381</v>
      </c>
      <c r="C9" s="220">
        <v>109.3</v>
      </c>
      <c r="D9" s="220">
        <v>109</v>
      </c>
      <c r="E9" s="220">
        <v>6</v>
      </c>
      <c r="F9" s="66">
        <f t="shared" si="1"/>
        <v>115.3</v>
      </c>
      <c r="G9" s="220">
        <v>1558520</v>
      </c>
      <c r="H9" s="220">
        <v>1545151</v>
      </c>
      <c r="I9" s="220">
        <v>136729</v>
      </c>
      <c r="J9" s="200">
        <f t="shared" si="0"/>
        <v>1695249</v>
      </c>
    </row>
    <row r="10" spans="1:10" ht="15.75">
      <c r="A10" s="30">
        <v>4</v>
      </c>
      <c r="B10" s="26" t="s">
        <v>382</v>
      </c>
      <c r="C10" s="220">
        <v>378</v>
      </c>
      <c r="D10" s="220">
        <v>378</v>
      </c>
      <c r="E10" s="220">
        <v>23</v>
      </c>
      <c r="F10" s="66">
        <f t="shared" si="1"/>
        <v>401</v>
      </c>
      <c r="G10" s="220">
        <v>4156961</v>
      </c>
      <c r="H10" s="220">
        <v>4096002</v>
      </c>
      <c r="I10" s="220">
        <v>348206</v>
      </c>
      <c r="J10" s="200">
        <f t="shared" si="0"/>
        <v>4505167</v>
      </c>
    </row>
    <row r="11" spans="1:10" ht="15.75">
      <c r="A11" s="30">
        <v>5</v>
      </c>
      <c r="B11" s="26" t="s">
        <v>383</v>
      </c>
      <c r="C11" s="220">
        <v>23</v>
      </c>
      <c r="D11" s="220">
        <v>23</v>
      </c>
      <c r="E11" s="220">
        <v>1</v>
      </c>
      <c r="F11" s="66">
        <v>24</v>
      </c>
      <c r="G11" s="220">
        <v>194242</v>
      </c>
      <c r="H11" s="220">
        <v>194101</v>
      </c>
      <c r="I11" s="220">
        <v>7411</v>
      </c>
      <c r="J11" s="200">
        <f t="shared" si="0"/>
        <v>201653</v>
      </c>
    </row>
    <row r="12" spans="1:10" ht="15.75">
      <c r="A12" s="30">
        <v>6</v>
      </c>
      <c r="B12" s="26" t="s">
        <v>384</v>
      </c>
      <c r="C12" s="220">
        <v>6</v>
      </c>
      <c r="D12" s="220">
        <v>6</v>
      </c>
      <c r="E12" s="220"/>
      <c r="F12" s="66">
        <f t="shared" si="1"/>
        <v>6</v>
      </c>
      <c r="G12" s="220">
        <v>51290</v>
      </c>
      <c r="H12" s="220">
        <v>51290</v>
      </c>
      <c r="I12" s="220">
        <v>481</v>
      </c>
      <c r="J12" s="200">
        <f t="shared" si="0"/>
        <v>51771</v>
      </c>
    </row>
    <row r="13" spans="1:10" ht="15.75">
      <c r="A13" s="30">
        <v>7</v>
      </c>
      <c r="B13" s="47" t="s">
        <v>118</v>
      </c>
      <c r="C13" s="220">
        <v>80</v>
      </c>
      <c r="D13" s="220">
        <v>80</v>
      </c>
      <c r="E13" s="220"/>
      <c r="F13" s="66">
        <f t="shared" si="1"/>
        <v>80</v>
      </c>
      <c r="G13" s="220">
        <v>597749</v>
      </c>
      <c r="H13" s="220">
        <v>596764</v>
      </c>
      <c r="I13" s="220">
        <v>19066</v>
      </c>
      <c r="J13" s="200">
        <f t="shared" si="0"/>
        <v>616815</v>
      </c>
    </row>
    <row r="14" spans="1:10" ht="15.75">
      <c r="A14" s="30"/>
      <c r="B14" s="26" t="s">
        <v>470</v>
      </c>
      <c r="C14" s="221"/>
      <c r="D14" s="221"/>
      <c r="E14" s="221"/>
      <c r="F14" s="222"/>
      <c r="G14" s="221"/>
      <c r="H14" s="221"/>
      <c r="I14" s="221"/>
      <c r="J14" s="223"/>
    </row>
    <row r="15" spans="1:10" ht="15.75">
      <c r="A15" s="30">
        <v>8</v>
      </c>
      <c r="B15" s="26" t="s">
        <v>122</v>
      </c>
      <c r="C15" s="220">
        <v>32</v>
      </c>
      <c r="D15" s="220">
        <v>32</v>
      </c>
      <c r="E15" s="220"/>
      <c r="F15" s="66">
        <f aca="true" t="shared" si="2" ref="F15:F20">C15+E15</f>
        <v>32</v>
      </c>
      <c r="G15" s="220">
        <v>259092</v>
      </c>
      <c r="H15" s="220">
        <v>258107</v>
      </c>
      <c r="I15" s="220">
        <v>16714</v>
      </c>
      <c r="J15" s="200">
        <f aca="true" t="shared" si="3" ref="J15:J21">G15+I15</f>
        <v>275806</v>
      </c>
    </row>
    <row r="16" spans="1:10" ht="15.75">
      <c r="A16" s="30">
        <v>9</v>
      </c>
      <c r="B16" s="47" t="s">
        <v>448</v>
      </c>
      <c r="C16" s="66">
        <f>SUM(C17:C19)</f>
        <v>187</v>
      </c>
      <c r="D16" s="66">
        <f>SUM(D17:D19)</f>
        <v>187</v>
      </c>
      <c r="E16" s="66">
        <f>SUM(E17:E19)</f>
        <v>16</v>
      </c>
      <c r="F16" s="66">
        <f t="shared" si="2"/>
        <v>203</v>
      </c>
      <c r="G16" s="66">
        <f>SUM(G17:G19)</f>
        <v>1423844</v>
      </c>
      <c r="H16" s="66">
        <f>SUM(H17:H19)</f>
        <v>1407624</v>
      </c>
      <c r="I16" s="66">
        <f>SUM(I17:I19)</f>
        <v>140622</v>
      </c>
      <c r="J16" s="200">
        <f t="shared" si="3"/>
        <v>1564466</v>
      </c>
    </row>
    <row r="17" spans="1:10" ht="15.75">
      <c r="A17" s="30">
        <v>10</v>
      </c>
      <c r="B17" s="26" t="s">
        <v>385</v>
      </c>
      <c r="C17" s="616">
        <v>65</v>
      </c>
      <c r="D17" s="616">
        <v>65</v>
      </c>
      <c r="E17" s="616">
        <v>5</v>
      </c>
      <c r="F17" s="66">
        <f t="shared" si="2"/>
        <v>70</v>
      </c>
      <c r="G17" s="219">
        <v>608883</v>
      </c>
      <c r="H17" s="219">
        <v>595989</v>
      </c>
      <c r="I17" s="219">
        <v>45366</v>
      </c>
      <c r="J17" s="200">
        <f t="shared" si="3"/>
        <v>654249</v>
      </c>
    </row>
    <row r="18" spans="1:10" ht="15.75">
      <c r="A18" s="30">
        <v>11</v>
      </c>
      <c r="B18" s="26" t="s">
        <v>315</v>
      </c>
      <c r="C18" s="616">
        <v>76</v>
      </c>
      <c r="D18" s="616">
        <v>76</v>
      </c>
      <c r="E18" s="616">
        <v>8</v>
      </c>
      <c r="F18" s="66">
        <f t="shared" si="2"/>
        <v>84</v>
      </c>
      <c r="G18" s="219">
        <v>592962</v>
      </c>
      <c r="H18" s="219">
        <v>589836</v>
      </c>
      <c r="I18" s="219">
        <v>73980</v>
      </c>
      <c r="J18" s="200">
        <f t="shared" si="3"/>
        <v>666942</v>
      </c>
    </row>
    <row r="19" spans="1:10" ht="15.75">
      <c r="A19" s="30">
        <v>12</v>
      </c>
      <c r="B19" s="26" t="s">
        <v>287</v>
      </c>
      <c r="C19" s="616">
        <v>46</v>
      </c>
      <c r="D19" s="616">
        <v>46</v>
      </c>
      <c r="E19" s="616">
        <v>3</v>
      </c>
      <c r="F19" s="66">
        <f t="shared" si="2"/>
        <v>49</v>
      </c>
      <c r="G19" s="219">
        <v>221999</v>
      </c>
      <c r="H19" s="219">
        <v>221799</v>
      </c>
      <c r="I19" s="219">
        <v>21276</v>
      </c>
      <c r="J19" s="200">
        <f t="shared" si="3"/>
        <v>243275</v>
      </c>
    </row>
    <row r="20" spans="1:10" ht="15.75">
      <c r="A20" s="30">
        <v>13</v>
      </c>
      <c r="B20" s="47" t="s">
        <v>445</v>
      </c>
      <c r="C20" s="616">
        <v>12</v>
      </c>
      <c r="D20" s="616">
        <v>12</v>
      </c>
      <c r="E20" s="616"/>
      <c r="F20" s="66">
        <f t="shared" si="2"/>
        <v>12</v>
      </c>
      <c r="G20" s="219">
        <v>121376</v>
      </c>
      <c r="H20" s="219">
        <v>121376</v>
      </c>
      <c r="I20" s="219">
        <v>1059</v>
      </c>
      <c r="J20" s="200">
        <f t="shared" si="3"/>
        <v>122435</v>
      </c>
    </row>
    <row r="21" spans="1:10" ht="31.5">
      <c r="A21" s="30">
        <v>14</v>
      </c>
      <c r="B21" s="47" t="s">
        <v>119</v>
      </c>
      <c r="C21" s="616">
        <v>127.227</v>
      </c>
      <c r="D21" s="616">
        <v>127.227</v>
      </c>
      <c r="E21" s="616">
        <v>2.391</v>
      </c>
      <c r="F21" s="66">
        <v>129</v>
      </c>
      <c r="G21" s="219">
        <v>635039</v>
      </c>
      <c r="H21" s="219">
        <v>635039</v>
      </c>
      <c r="I21" s="219">
        <v>17444</v>
      </c>
      <c r="J21" s="200">
        <f t="shared" si="3"/>
        <v>652483</v>
      </c>
    </row>
    <row r="22" spans="1:10" ht="47.25">
      <c r="A22" s="30">
        <v>15</v>
      </c>
      <c r="B22" s="47" t="s">
        <v>497</v>
      </c>
      <c r="C22" s="66">
        <f>SUM(C23:C24)</f>
        <v>6</v>
      </c>
      <c r="D22" s="66">
        <f>SUM(D23:D24)</f>
        <v>6</v>
      </c>
      <c r="E22" s="66">
        <f>SUM(E23:E24)</f>
        <v>0</v>
      </c>
      <c r="F22" s="66">
        <v>6</v>
      </c>
      <c r="G22" s="66">
        <f>SUM(G23:G24)</f>
        <v>51290</v>
      </c>
      <c r="H22" s="66">
        <f>SUM(H23:H24)</f>
        <v>51290</v>
      </c>
      <c r="I22" s="66">
        <f>SUM(I23:I24)</f>
        <v>481</v>
      </c>
      <c r="J22" s="200">
        <f>SUM(J23:J24)</f>
        <v>51771</v>
      </c>
    </row>
    <row r="23" spans="1:10" ht="15.75">
      <c r="A23" s="30" t="s">
        <v>446</v>
      </c>
      <c r="B23" s="48" t="s">
        <v>21</v>
      </c>
      <c r="C23" s="220">
        <v>6</v>
      </c>
      <c r="D23" s="220">
        <v>6</v>
      </c>
      <c r="E23" s="220"/>
      <c r="F23" s="66">
        <f>C23+E23</f>
        <v>6</v>
      </c>
      <c r="G23" s="220">
        <v>51290</v>
      </c>
      <c r="H23" s="220">
        <v>51290</v>
      </c>
      <c r="I23" s="220">
        <v>481</v>
      </c>
      <c r="J23" s="200">
        <f>G23+I23</f>
        <v>51771</v>
      </c>
    </row>
    <row r="24" spans="1:10" ht="15.75">
      <c r="A24" s="30" t="s">
        <v>673</v>
      </c>
      <c r="B24" s="48"/>
      <c r="C24" s="220"/>
      <c r="D24" s="220"/>
      <c r="E24" s="220"/>
      <c r="F24" s="66">
        <f>C24+E24</f>
        <v>0</v>
      </c>
      <c r="G24" s="220"/>
      <c r="H24" s="220"/>
      <c r="I24" s="220"/>
      <c r="J24" s="200">
        <f>G24+I24</f>
        <v>0</v>
      </c>
    </row>
    <row r="25" spans="1:10" ht="15.75">
      <c r="A25" s="30"/>
      <c r="B25" s="26"/>
      <c r="C25" s="221"/>
      <c r="D25" s="221"/>
      <c r="E25" s="221"/>
      <c r="F25" s="222">
        <f>C25+E25</f>
        <v>0</v>
      </c>
      <c r="G25" s="221"/>
      <c r="H25" s="221"/>
      <c r="I25" s="221"/>
      <c r="J25" s="223"/>
    </row>
    <row r="26" spans="1:10" ht="15.75">
      <c r="A26" s="30">
        <v>16</v>
      </c>
      <c r="B26" s="47" t="s">
        <v>120</v>
      </c>
      <c r="C26" s="220">
        <v>87</v>
      </c>
      <c r="D26" s="220">
        <v>87</v>
      </c>
      <c r="E26" s="220">
        <v>12</v>
      </c>
      <c r="F26" s="66">
        <v>99</v>
      </c>
      <c r="G26" s="220">
        <v>421290</v>
      </c>
      <c r="H26" s="220">
        <v>421290</v>
      </c>
      <c r="I26" s="220">
        <v>75768</v>
      </c>
      <c r="J26" s="200">
        <f>G26+I26</f>
        <v>497058</v>
      </c>
    </row>
    <row r="27" spans="1:10" ht="15.75">
      <c r="A27" s="30">
        <v>17</v>
      </c>
      <c r="B27" s="47" t="s">
        <v>121</v>
      </c>
      <c r="C27" s="220"/>
      <c r="D27" s="220"/>
      <c r="E27" s="220">
        <v>14</v>
      </c>
      <c r="F27" s="66">
        <f>C27+E27</f>
        <v>14</v>
      </c>
      <c r="G27" s="220"/>
      <c r="H27" s="220"/>
      <c r="I27" s="220">
        <v>77126</v>
      </c>
      <c r="J27" s="200">
        <f>G27+I27</f>
        <v>77126</v>
      </c>
    </row>
    <row r="28" spans="1:10" ht="16.5" thickBot="1">
      <c r="A28" s="31">
        <v>18</v>
      </c>
      <c r="B28" s="49" t="s">
        <v>498</v>
      </c>
      <c r="C28" s="67">
        <f aca="true" t="shared" si="4" ref="C28:J28">C7+C13+C16+C20+C21+C26+C27</f>
        <v>1083.7269999999999</v>
      </c>
      <c r="D28" s="67">
        <f t="shared" si="4"/>
        <v>1083.2269999999999</v>
      </c>
      <c r="E28" s="67">
        <f t="shared" si="4"/>
        <v>87.89099999999999</v>
      </c>
      <c r="F28" s="67">
        <f t="shared" si="4"/>
        <v>1172</v>
      </c>
      <c r="G28" s="67">
        <f t="shared" si="4"/>
        <v>10427773</v>
      </c>
      <c r="H28" s="67">
        <f t="shared" si="4"/>
        <v>10318866</v>
      </c>
      <c r="I28" s="67">
        <f t="shared" si="4"/>
        <v>1086966</v>
      </c>
      <c r="J28" s="203">
        <f t="shared" si="4"/>
        <v>11514739</v>
      </c>
    </row>
    <row r="29" spans="1:10" ht="25.5" customHeight="1">
      <c r="A29" s="702" t="s">
        <v>1335</v>
      </c>
      <c r="B29" s="702"/>
      <c r="C29" s="21"/>
      <c r="D29" s="18"/>
      <c r="E29" s="18"/>
      <c r="F29" s="21"/>
      <c r="G29" s="21"/>
      <c r="H29" s="715"/>
      <c r="I29" s="715"/>
      <c r="J29" s="21"/>
    </row>
    <row r="30" spans="1:10" ht="15.75">
      <c r="A30" s="710" t="s">
        <v>17</v>
      </c>
      <c r="B30" s="711"/>
      <c r="C30" s="711"/>
      <c r="D30" s="711"/>
      <c r="E30" s="711"/>
      <c r="F30" s="711"/>
      <c r="G30" s="711"/>
      <c r="H30" s="711"/>
      <c r="I30" s="711"/>
      <c r="J30" s="712"/>
    </row>
    <row r="32" spans="1:3" ht="15.75">
      <c r="A32" s="716"/>
      <c r="B32" s="716"/>
      <c r="C32" s="716"/>
    </row>
    <row r="33" spans="2:3" ht="15.75">
      <c r="B33" s="594"/>
      <c r="C33" s="594"/>
    </row>
    <row r="34" spans="1:3" ht="15.75" customHeight="1">
      <c r="A34" s="664"/>
      <c r="B34" s="664"/>
      <c r="C34" s="664"/>
    </row>
    <row r="35" spans="2:3" ht="15.75">
      <c r="B35" s="594"/>
      <c r="C35" s="594"/>
    </row>
    <row r="36" spans="1:3" ht="15.75">
      <c r="A36" s="664"/>
      <c r="B36" s="664"/>
      <c r="C36" s="664"/>
    </row>
  </sheetData>
  <sheetProtection/>
  <mergeCells count="18">
    <mergeCell ref="A32:C32"/>
    <mergeCell ref="A34:C34"/>
    <mergeCell ref="A36:C36"/>
    <mergeCell ref="A1:J1"/>
    <mergeCell ref="A2:J2"/>
    <mergeCell ref="G3:G5"/>
    <mergeCell ref="I3:I5"/>
    <mergeCell ref="C4:C5"/>
    <mergeCell ref="E4:E5"/>
    <mergeCell ref="F4:F5"/>
    <mergeCell ref="B3:B5"/>
    <mergeCell ref="A3:A5"/>
    <mergeCell ref="J3:J5"/>
    <mergeCell ref="A30:J30"/>
    <mergeCell ref="C3:F3"/>
    <mergeCell ref="H3:H4"/>
    <mergeCell ref="A29:B29"/>
    <mergeCell ref="H29:I29"/>
  </mergeCells>
  <printOptions gridLines="1"/>
  <pageMargins left="0.47" right="0.31" top="0.75" bottom="0.41" header="0.5118110236220472" footer="0.28"/>
  <pageSetup fitToHeight="1"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G35"/>
  <sheetViews>
    <sheetView zoomScale="50" zoomScaleNormal="5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31" sqref="A31:B35"/>
    </sheetView>
  </sheetViews>
  <sheetFormatPr defaultColWidth="9.140625" defaultRowHeight="12.75"/>
  <cols>
    <col min="1" max="1" width="9.140625" style="265" customWidth="1"/>
    <col min="2" max="2" width="68.7109375" style="265" customWidth="1"/>
    <col min="3" max="3" width="21.57421875" style="265" customWidth="1"/>
    <col min="4" max="4" width="22.57421875" style="265" customWidth="1"/>
    <col min="5" max="5" width="22.421875" style="265" customWidth="1"/>
    <col min="6" max="6" width="14.00390625" style="265" customWidth="1"/>
    <col min="7" max="7" width="29.00390625" style="265" customWidth="1"/>
    <col min="8" max="16384" width="9.140625" style="265" customWidth="1"/>
  </cols>
  <sheetData>
    <row r="1" spans="1:7" ht="28.5" customHeight="1" thickBot="1">
      <c r="A1" s="720" t="s">
        <v>1222</v>
      </c>
      <c r="B1" s="720"/>
      <c r="C1" s="720"/>
      <c r="D1" s="720"/>
      <c r="E1" s="720"/>
      <c r="F1" s="720"/>
      <c r="G1" s="720"/>
    </row>
    <row r="2" spans="1:7" ht="44.25" customHeight="1" thickBot="1">
      <c r="A2" s="721" t="s">
        <v>807</v>
      </c>
      <c r="B2" s="722"/>
      <c r="C2" s="722"/>
      <c r="D2" s="722"/>
      <c r="E2" s="722"/>
      <c r="F2" s="722"/>
      <c r="G2" s="723"/>
    </row>
    <row r="3" spans="1:7" ht="15.75">
      <c r="A3" s="724" t="s">
        <v>342</v>
      </c>
      <c r="B3" s="726" t="s">
        <v>505</v>
      </c>
      <c r="C3" s="729" t="s">
        <v>1223</v>
      </c>
      <c r="D3" s="729"/>
      <c r="E3" s="729"/>
      <c r="F3" s="730" t="s">
        <v>680</v>
      </c>
      <c r="G3" s="732" t="s">
        <v>340</v>
      </c>
    </row>
    <row r="4" spans="1:7" ht="15.75">
      <c r="A4" s="725"/>
      <c r="B4" s="727"/>
      <c r="C4" s="734" t="s">
        <v>340</v>
      </c>
      <c r="D4" s="734" t="s">
        <v>516</v>
      </c>
      <c r="E4" s="734"/>
      <c r="F4" s="731"/>
      <c r="G4" s="733"/>
    </row>
    <row r="5" spans="1:7" ht="61.5" customHeight="1">
      <c r="A5" s="725"/>
      <c r="B5" s="728"/>
      <c r="C5" s="734"/>
      <c r="D5" s="514" t="s">
        <v>1396</v>
      </c>
      <c r="E5" s="514" t="s">
        <v>1397</v>
      </c>
      <c r="F5" s="731"/>
      <c r="G5" s="733"/>
    </row>
    <row r="6" spans="1:7" ht="16.5" thickBot="1">
      <c r="A6" s="515"/>
      <c r="B6" s="516"/>
      <c r="C6" s="513" t="s">
        <v>681</v>
      </c>
      <c r="D6" s="513" t="s">
        <v>453</v>
      </c>
      <c r="E6" s="513" t="s">
        <v>454</v>
      </c>
      <c r="F6" s="513" t="s">
        <v>461</v>
      </c>
      <c r="G6" s="637" t="s">
        <v>517</v>
      </c>
    </row>
    <row r="7" spans="1:7" ht="26.25" customHeight="1">
      <c r="A7" s="517">
        <v>1</v>
      </c>
      <c r="B7" s="518" t="s">
        <v>1392</v>
      </c>
      <c r="C7" s="224">
        <f aca="true" t="shared" si="0" ref="C7:C14">D7+E7</f>
        <v>1372000.24</v>
      </c>
      <c r="D7" s="446">
        <f>D8+D11+D14</f>
        <v>1372000.24</v>
      </c>
      <c r="E7" s="446">
        <f>E8+E11</f>
        <v>0</v>
      </c>
      <c r="F7" s="224">
        <f>F8+F11</f>
        <v>174909.5</v>
      </c>
      <c r="G7" s="225">
        <f>C7+F7</f>
        <v>1546909.74</v>
      </c>
    </row>
    <row r="8" spans="1:7" ht="31.5">
      <c r="A8" s="519">
        <v>2</v>
      </c>
      <c r="B8" s="520" t="s">
        <v>682</v>
      </c>
      <c r="C8" s="224">
        <f t="shared" si="0"/>
        <v>862062.19</v>
      </c>
      <c r="D8" s="600">
        <f>SUM(D9:D10)</f>
        <v>862062.19</v>
      </c>
      <c r="E8" s="224">
        <f>SUM(E9:E10)</f>
        <v>0</v>
      </c>
      <c r="F8" s="224">
        <f>SUM(F9:F10)</f>
        <v>155386</v>
      </c>
      <c r="G8" s="225">
        <f>SUM(G9:G10)</f>
        <v>1017448.19</v>
      </c>
    </row>
    <row r="9" spans="1:7" ht="27.75" customHeight="1">
      <c r="A9" s="519">
        <v>3</v>
      </c>
      <c r="B9" s="520" t="s">
        <v>650</v>
      </c>
      <c r="C9" s="226">
        <f t="shared" si="0"/>
        <v>784482</v>
      </c>
      <c r="D9" s="601">
        <v>784482</v>
      </c>
      <c r="E9" s="53"/>
      <c r="F9" s="53">
        <v>148128</v>
      </c>
      <c r="G9" s="225">
        <f>C9+F9</f>
        <v>932610</v>
      </c>
    </row>
    <row r="10" spans="1:7" ht="22.5" customHeight="1">
      <c r="A10" s="519">
        <v>4</v>
      </c>
      <c r="B10" s="520" t="s">
        <v>653</v>
      </c>
      <c r="C10" s="226">
        <f t="shared" si="0"/>
        <v>77580.19</v>
      </c>
      <c r="D10" s="601">
        <v>77580.19</v>
      </c>
      <c r="E10" s="53"/>
      <c r="F10" s="53">
        <v>7258</v>
      </c>
      <c r="G10" s="225">
        <f>C10+F10</f>
        <v>84838.19</v>
      </c>
    </row>
    <row r="11" spans="1:7" ht="33" customHeight="1">
      <c r="A11" s="519">
        <v>5</v>
      </c>
      <c r="B11" s="520" t="s">
        <v>1205</v>
      </c>
      <c r="C11" s="224">
        <f t="shared" si="0"/>
        <v>509938.05</v>
      </c>
      <c r="D11" s="600">
        <f>SUM(D12:D13)</f>
        <v>509938.05</v>
      </c>
      <c r="E11" s="224">
        <f>SUM(E12:E13)</f>
        <v>0</v>
      </c>
      <c r="F11" s="224">
        <f>SUM(F12:F13)</f>
        <v>19523.5</v>
      </c>
      <c r="G11" s="225">
        <f>SUM(G12:G13)</f>
        <v>529461.5499999999</v>
      </c>
    </row>
    <row r="12" spans="1:7" ht="30.75" customHeight="1">
      <c r="A12" s="519">
        <v>6</v>
      </c>
      <c r="B12" s="520" t="s">
        <v>651</v>
      </c>
      <c r="C12" s="229">
        <f t="shared" si="0"/>
        <v>461357.98</v>
      </c>
      <c r="D12" s="53">
        <v>461357.98</v>
      </c>
      <c r="E12" s="207"/>
      <c r="F12" s="207">
        <v>18371</v>
      </c>
      <c r="G12" s="228">
        <f>C12+F12</f>
        <v>479728.98</v>
      </c>
    </row>
    <row r="13" spans="1:7" ht="31.5">
      <c r="A13" s="519">
        <v>7</v>
      </c>
      <c r="B13" s="520" t="s">
        <v>652</v>
      </c>
      <c r="C13" s="229">
        <f t="shared" si="0"/>
        <v>48580.07</v>
      </c>
      <c r="D13" s="53">
        <v>48580.07</v>
      </c>
      <c r="E13" s="207"/>
      <c r="F13" s="207">
        <v>1152.5</v>
      </c>
      <c r="G13" s="228">
        <f>C13+F13</f>
        <v>49732.57</v>
      </c>
    </row>
    <row r="14" spans="1:7" ht="47.25">
      <c r="A14" s="521">
        <v>8</v>
      </c>
      <c r="B14" s="522" t="s">
        <v>607</v>
      </c>
      <c r="C14" s="229">
        <f t="shared" si="0"/>
        <v>0</v>
      </c>
      <c r="D14" s="53"/>
      <c r="E14" s="523"/>
      <c r="F14" s="523"/>
      <c r="G14" s="228"/>
    </row>
    <row r="15" spans="1:7" s="19" customFormat="1" ht="33" customHeight="1">
      <c r="A15" s="519">
        <v>9</v>
      </c>
      <c r="B15" s="474" t="s">
        <v>1226</v>
      </c>
      <c r="C15" s="230" t="s">
        <v>488</v>
      </c>
      <c r="D15" s="53">
        <v>155810.03</v>
      </c>
      <c r="E15" s="230" t="s">
        <v>488</v>
      </c>
      <c r="F15" s="230" t="s">
        <v>488</v>
      </c>
      <c r="G15" s="231" t="s">
        <v>488</v>
      </c>
    </row>
    <row r="16" spans="1:7" ht="31.5">
      <c r="A16" s="519">
        <v>10</v>
      </c>
      <c r="B16" s="520" t="s">
        <v>1224</v>
      </c>
      <c r="C16" s="230" t="s">
        <v>488</v>
      </c>
      <c r="D16" s="53">
        <v>1216298</v>
      </c>
      <c r="E16" s="230" t="s">
        <v>488</v>
      </c>
      <c r="F16" s="230" t="s">
        <v>488</v>
      </c>
      <c r="G16" s="231" t="s">
        <v>488</v>
      </c>
    </row>
    <row r="17" spans="1:7" ht="32.25" customHeight="1">
      <c r="A17" s="519">
        <v>11</v>
      </c>
      <c r="B17" s="520" t="s">
        <v>808</v>
      </c>
      <c r="C17" s="230" t="s">
        <v>488</v>
      </c>
      <c r="D17" s="602">
        <f>D15+D16-D7</f>
        <v>107.79000000003725</v>
      </c>
      <c r="E17" s="230" t="s">
        <v>488</v>
      </c>
      <c r="F17" s="230" t="s">
        <v>488</v>
      </c>
      <c r="G17" s="231" t="s">
        <v>488</v>
      </c>
    </row>
    <row r="18" spans="1:7" ht="17.25" customHeight="1">
      <c r="A18" s="519">
        <v>12</v>
      </c>
      <c r="B18" s="524" t="s">
        <v>1225</v>
      </c>
      <c r="C18" s="229">
        <f>D18</f>
        <v>2163</v>
      </c>
      <c r="D18" s="357">
        <v>2163</v>
      </c>
      <c r="E18" s="230" t="s">
        <v>488</v>
      </c>
      <c r="F18" s="227">
        <v>324</v>
      </c>
      <c r="G18" s="228">
        <f>C18+F18</f>
        <v>2487</v>
      </c>
    </row>
    <row r="19" spans="1:7" ht="18.75" customHeight="1" thickBot="1">
      <c r="A19" s="525">
        <v>13</v>
      </c>
      <c r="B19" s="526" t="s">
        <v>683</v>
      </c>
      <c r="C19" s="358">
        <f>IF(C18=0,0,+C7/C18)</f>
        <v>634.3043180767453</v>
      </c>
      <c r="D19" s="358">
        <f>IF(D18=0,0,+D7/D18)</f>
        <v>634.3043180767453</v>
      </c>
      <c r="E19" s="232" t="s">
        <v>488</v>
      </c>
      <c r="F19" s="358">
        <f>IF(F18=0,0,+F7/F18)</f>
        <v>539.8441358024692</v>
      </c>
      <c r="G19" s="359">
        <f>IF(G18=0,0,+G7/G18)</f>
        <v>621.998287092883</v>
      </c>
    </row>
    <row r="20" ht="9.75" customHeight="1"/>
    <row r="21" spans="1:7" ht="15.75">
      <c r="A21" s="632" t="s">
        <v>608</v>
      </c>
      <c r="B21" s="633"/>
      <c r="C21" s="633"/>
      <c r="D21" s="633"/>
      <c r="E21" s="633"/>
      <c r="F21" s="633"/>
      <c r="G21" s="633"/>
    </row>
    <row r="22" spans="1:7" ht="15.75">
      <c r="A22" s="633" t="s">
        <v>629</v>
      </c>
      <c r="B22" s="633"/>
      <c r="C22" s="633"/>
      <c r="D22" s="633"/>
      <c r="E22" s="633"/>
      <c r="F22" s="633"/>
      <c r="G22" s="633"/>
    </row>
    <row r="23" spans="1:7" ht="15.75">
      <c r="A23" s="633"/>
      <c r="B23" s="633"/>
      <c r="C23" s="633"/>
      <c r="D23" s="633"/>
      <c r="E23" s="633"/>
      <c r="F23" s="633"/>
      <c r="G23" s="633"/>
    </row>
    <row r="24" spans="1:7" ht="15.75">
      <c r="A24" s="634" t="s">
        <v>15</v>
      </c>
      <c r="B24" s="634"/>
      <c r="C24" s="634"/>
      <c r="D24" s="634">
        <v>0</v>
      </c>
      <c r="E24" s="633"/>
      <c r="F24" s="633"/>
      <c r="G24" s="633"/>
    </row>
    <row r="25" spans="1:7" ht="15.75">
      <c r="A25" s="736" t="s">
        <v>1335</v>
      </c>
      <c r="B25" s="736"/>
      <c r="C25" s="633"/>
      <c r="D25" s="633"/>
      <c r="E25" s="633"/>
      <c r="F25" s="633"/>
      <c r="G25" s="633"/>
    </row>
    <row r="26" spans="1:7" ht="15.75">
      <c r="A26" s="622" t="s">
        <v>16</v>
      </c>
      <c r="B26" s="635"/>
      <c r="C26" s="635"/>
      <c r="D26" s="635"/>
      <c r="E26" s="636"/>
      <c r="F26" s="633"/>
      <c r="G26" s="633"/>
    </row>
    <row r="31" spans="1:2" ht="15.75">
      <c r="A31" s="716"/>
      <c r="B31" s="735"/>
    </row>
    <row r="32" spans="1:2" ht="15.75">
      <c r="A32" s="594"/>
      <c r="B32" s="594"/>
    </row>
    <row r="33" spans="1:2" ht="15.75">
      <c r="A33" s="664"/>
      <c r="B33" s="664"/>
    </row>
    <row r="34" spans="1:2" ht="15.75">
      <c r="A34" s="594"/>
      <c r="B34" s="594"/>
    </row>
    <row r="35" spans="1:2" ht="15.75">
      <c r="A35" s="664"/>
      <c r="B35" s="664"/>
    </row>
  </sheetData>
  <sheetProtection/>
  <mergeCells count="13">
    <mergeCell ref="A31:B31"/>
    <mergeCell ref="A33:B33"/>
    <mergeCell ref="A25:B25"/>
    <mergeCell ref="A35:B35"/>
    <mergeCell ref="A1:G1"/>
    <mergeCell ref="A2:G2"/>
    <mergeCell ref="A3:A5"/>
    <mergeCell ref="B3:B5"/>
    <mergeCell ref="C3:E3"/>
    <mergeCell ref="F3:F5"/>
    <mergeCell ref="G3:G5"/>
    <mergeCell ref="C4:C5"/>
    <mergeCell ref="D4:E4"/>
  </mergeCells>
  <printOptions/>
  <pageMargins left="0.45" right="0.33" top="0.44" bottom="0.36" header="0.31496062992125984" footer="0.31496062992125984"/>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1:H22"/>
  <sheetViews>
    <sheetView zoomScale="75" zoomScaleNormal="75" zoomScalePageLayoutView="0" workbookViewId="0" topLeftCell="A1">
      <pane xSplit="2" ySplit="5" topLeftCell="C15" activePane="bottomRight" state="frozen"/>
      <selection pane="topLeft" activeCell="A1" sqref="A1"/>
      <selection pane="topRight" activeCell="C1" sqref="C1"/>
      <selection pane="bottomLeft" activeCell="A6" sqref="A6"/>
      <selection pane="bottomRight" activeCell="A18" sqref="A18:B22"/>
    </sheetView>
  </sheetViews>
  <sheetFormatPr defaultColWidth="9.140625" defaultRowHeight="12.75"/>
  <cols>
    <col min="1" max="1" width="8.140625" style="19" customWidth="1"/>
    <col min="2" max="2" width="91.421875" style="80" bestFit="1" customWidth="1"/>
    <col min="3" max="3" width="17.28125" style="19" customWidth="1"/>
    <col min="4" max="4" width="17.140625" style="19" customWidth="1"/>
    <col min="5" max="5" width="15.7109375" style="19" customWidth="1"/>
    <col min="6" max="6" width="18.00390625" style="19" customWidth="1"/>
    <col min="7" max="7" width="7.57421875" style="19" customWidth="1"/>
    <col min="8" max="16384" width="9.140625" style="19" customWidth="1"/>
  </cols>
  <sheetData>
    <row r="1" spans="1:8" ht="49.5" customHeight="1" thickBot="1">
      <c r="A1" s="743" t="s">
        <v>1227</v>
      </c>
      <c r="B1" s="744"/>
      <c r="C1" s="744"/>
      <c r="D1" s="744"/>
      <c r="E1" s="744"/>
      <c r="F1" s="745"/>
      <c r="G1" s="270"/>
      <c r="H1" s="23"/>
    </row>
    <row r="2" spans="1:7" ht="36.75" customHeight="1">
      <c r="A2" s="701" t="s">
        <v>809</v>
      </c>
      <c r="B2" s="702"/>
      <c r="C2" s="702"/>
      <c r="D2" s="702"/>
      <c r="E2" s="702"/>
      <c r="F2" s="703"/>
      <c r="G2" s="271"/>
    </row>
    <row r="3" spans="1:7" ht="33" customHeight="1">
      <c r="A3" s="752" t="s">
        <v>342</v>
      </c>
      <c r="B3" s="750" t="s">
        <v>505</v>
      </c>
      <c r="C3" s="746">
        <v>2009</v>
      </c>
      <c r="D3" s="747"/>
      <c r="E3" s="748">
        <v>2010</v>
      </c>
      <c r="F3" s="749"/>
      <c r="G3" s="271"/>
    </row>
    <row r="4" spans="1:7" ht="69" customHeight="1">
      <c r="A4" s="753"/>
      <c r="B4" s="751"/>
      <c r="C4" s="137" t="s">
        <v>138</v>
      </c>
      <c r="D4" s="137" t="s">
        <v>317</v>
      </c>
      <c r="E4" s="137" t="s">
        <v>138</v>
      </c>
      <c r="F4" s="28" t="s">
        <v>435</v>
      </c>
      <c r="G4" s="271"/>
    </row>
    <row r="5" spans="1:7" ht="15.75">
      <c r="A5" s="157"/>
      <c r="B5" s="106"/>
      <c r="C5" s="36" t="s">
        <v>452</v>
      </c>
      <c r="D5" s="36" t="s">
        <v>453</v>
      </c>
      <c r="E5" s="103" t="s">
        <v>454</v>
      </c>
      <c r="F5" s="116" t="s">
        <v>461</v>
      </c>
      <c r="G5" s="271"/>
    </row>
    <row r="6" spans="1:7" ht="38.25" customHeight="1">
      <c r="A6" s="30">
        <v>1</v>
      </c>
      <c r="B6" s="107" t="s">
        <v>132</v>
      </c>
      <c r="C6" s="233">
        <v>1526264.76</v>
      </c>
      <c r="D6" s="234" t="s">
        <v>488</v>
      </c>
      <c r="E6" s="233">
        <v>1484025</v>
      </c>
      <c r="F6" s="235" t="s">
        <v>488</v>
      </c>
      <c r="G6" s="271"/>
    </row>
    <row r="7" spans="1:7" ht="38.25" customHeight="1">
      <c r="A7" s="30">
        <f>A6+1</f>
        <v>2</v>
      </c>
      <c r="B7" s="107" t="s">
        <v>518</v>
      </c>
      <c r="C7" s="234" t="s">
        <v>488</v>
      </c>
      <c r="D7" s="91">
        <v>8460</v>
      </c>
      <c r="E7" s="234" t="s">
        <v>488</v>
      </c>
      <c r="F7" s="97">
        <v>7871</v>
      </c>
      <c r="G7" s="271"/>
    </row>
    <row r="8" spans="1:7" ht="38.25" customHeight="1">
      <c r="A8" s="30">
        <f>A7+1</f>
        <v>3</v>
      </c>
      <c r="B8" s="107" t="s">
        <v>519</v>
      </c>
      <c r="C8" s="234" t="s">
        <v>488</v>
      </c>
      <c r="D8" s="91">
        <v>1103</v>
      </c>
      <c r="E8" s="234" t="s">
        <v>488</v>
      </c>
      <c r="F8" s="97">
        <v>1164</v>
      </c>
      <c r="G8" s="271"/>
    </row>
    <row r="9" spans="1:7" ht="34.5" customHeight="1">
      <c r="A9" s="30">
        <f>A8+1</f>
        <v>4</v>
      </c>
      <c r="B9" s="74" t="s">
        <v>588</v>
      </c>
      <c r="C9" s="233">
        <v>92259.38</v>
      </c>
      <c r="D9" s="234" t="s">
        <v>488</v>
      </c>
      <c r="E9" s="236">
        <f>+C11</f>
        <v>125828.61999999988</v>
      </c>
      <c r="F9" s="235" t="s">
        <v>488</v>
      </c>
      <c r="G9" s="271"/>
    </row>
    <row r="10" spans="1:7" ht="31.5">
      <c r="A10" s="30">
        <f>A9+1</f>
        <v>5</v>
      </c>
      <c r="B10" s="74" t="s">
        <v>587</v>
      </c>
      <c r="C10" s="233">
        <v>1559834</v>
      </c>
      <c r="D10" s="234" t="s">
        <v>488</v>
      </c>
      <c r="E10" s="237">
        <v>1480712</v>
      </c>
      <c r="F10" s="235" t="s">
        <v>488</v>
      </c>
      <c r="G10" s="271"/>
    </row>
    <row r="11" spans="1:7" ht="33" customHeight="1">
      <c r="A11" s="30">
        <v>6</v>
      </c>
      <c r="B11" s="74" t="s">
        <v>401</v>
      </c>
      <c r="C11" s="238">
        <f>+C9+C10-C6</f>
        <v>125828.61999999988</v>
      </c>
      <c r="D11" s="234" t="s">
        <v>488</v>
      </c>
      <c r="E11" s="236">
        <f>+E9+E10-E6</f>
        <v>122515.61999999988</v>
      </c>
      <c r="F11" s="235" t="s">
        <v>488</v>
      </c>
      <c r="G11" s="271"/>
    </row>
    <row r="12" spans="1:7" ht="36" customHeight="1" thickBot="1">
      <c r="A12" s="31">
        <v>7</v>
      </c>
      <c r="B12" s="94" t="s">
        <v>402</v>
      </c>
      <c r="C12" s="239">
        <f>IF(C6=0,0,C6/D7)</f>
        <v>180.4095460992908</v>
      </c>
      <c r="D12" s="240" t="s">
        <v>488</v>
      </c>
      <c r="E12" s="239">
        <f>IF(E6=0,0,E6/F7)</f>
        <v>188.54338711726592</v>
      </c>
      <c r="F12" s="241" t="s">
        <v>488</v>
      </c>
      <c r="G12" s="271"/>
    </row>
    <row r="13" spans="2:7" ht="15.75">
      <c r="B13" s="21"/>
      <c r="G13" s="271"/>
    </row>
    <row r="14" spans="1:7" ht="15.75">
      <c r="A14" s="737" t="s">
        <v>143</v>
      </c>
      <c r="B14" s="738"/>
      <c r="C14" s="738"/>
      <c r="D14" s="738"/>
      <c r="E14" s="738"/>
      <c r="F14" s="739"/>
      <c r="G14" s="271"/>
    </row>
    <row r="15" spans="1:7" ht="15.75">
      <c r="A15" s="740" t="s">
        <v>569</v>
      </c>
      <c r="B15" s="741"/>
      <c r="C15" s="741"/>
      <c r="D15" s="741"/>
      <c r="E15" s="741"/>
      <c r="F15" s="742"/>
      <c r="G15" s="271"/>
    </row>
    <row r="18" spans="1:2" ht="15.75">
      <c r="A18" s="664"/>
      <c r="B18" s="664"/>
    </row>
    <row r="19" spans="1:2" ht="15.75">
      <c r="A19" s="18"/>
      <c r="B19" s="593"/>
    </row>
    <row r="20" spans="1:2" ht="15.75">
      <c r="A20" s="664"/>
      <c r="B20" s="664"/>
    </row>
    <row r="21" spans="1:2" ht="15.75">
      <c r="A21" s="18"/>
      <c r="B21" s="593"/>
    </row>
    <row r="22" spans="1:2" ht="15.75">
      <c r="A22" s="664"/>
      <c r="B22" s="664"/>
    </row>
  </sheetData>
  <sheetProtection/>
  <mergeCells count="11">
    <mergeCell ref="A3:A4"/>
    <mergeCell ref="A18:B18"/>
    <mergeCell ref="A20:B20"/>
    <mergeCell ref="A22:B22"/>
    <mergeCell ref="A14:F14"/>
    <mergeCell ref="A15:F15"/>
    <mergeCell ref="A1:F1"/>
    <mergeCell ref="A2:F2"/>
    <mergeCell ref="C3:D3"/>
    <mergeCell ref="E3:F3"/>
    <mergeCell ref="B3:B4"/>
  </mergeCells>
  <printOptions/>
  <pageMargins left="0.5" right="0.39" top="0.984251968503937" bottom="0.984251968503937" header="0.5118110236220472" footer="0.5118110236220472"/>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H26"/>
  <sheetViews>
    <sheetView zoomScale="75" zoomScaleNormal="75" zoomScalePageLayoutView="0" workbookViewId="0" topLeftCell="A1">
      <pane xSplit="2" ySplit="5" topLeftCell="C12" activePane="bottomRight" state="frozen"/>
      <selection pane="topLeft" activeCell="A1" sqref="A1"/>
      <selection pane="topRight" activeCell="C1" sqref="C1"/>
      <selection pane="bottomLeft" activeCell="A6" sqref="A6"/>
      <selection pane="bottomRight" activeCell="A22" sqref="A22:B26"/>
    </sheetView>
  </sheetViews>
  <sheetFormatPr defaultColWidth="9.140625" defaultRowHeight="12.75"/>
  <cols>
    <col min="1" max="1" width="8.28125" style="105" customWidth="1"/>
    <col min="2" max="2" width="77.7109375" style="105" customWidth="1"/>
    <col min="3" max="6" width="14.7109375" style="105" customWidth="1"/>
    <col min="7" max="16384" width="9.140625" style="105" customWidth="1"/>
  </cols>
  <sheetData>
    <row r="1" spans="1:8" ht="45.75" customHeight="1">
      <c r="A1" s="665" t="s">
        <v>1382</v>
      </c>
      <c r="B1" s="674"/>
      <c r="C1" s="674"/>
      <c r="D1" s="674"/>
      <c r="E1" s="674"/>
      <c r="F1" s="675"/>
      <c r="H1" s="146"/>
    </row>
    <row r="2" spans="1:6" ht="31.5" customHeight="1">
      <c r="A2" s="668" t="s">
        <v>1010</v>
      </c>
      <c r="B2" s="669"/>
      <c r="C2" s="669"/>
      <c r="D2" s="669"/>
      <c r="E2" s="669"/>
      <c r="F2" s="670"/>
    </row>
    <row r="3" spans="1:6" ht="18.75" customHeight="1">
      <c r="A3" s="752" t="s">
        <v>342</v>
      </c>
      <c r="B3" s="707" t="s">
        <v>505</v>
      </c>
      <c r="C3" s="713" t="s">
        <v>85</v>
      </c>
      <c r="D3" s="713"/>
      <c r="E3" s="713" t="s">
        <v>536</v>
      </c>
      <c r="F3" s="709"/>
    </row>
    <row r="4" spans="1:6" ht="18.75" customHeight="1">
      <c r="A4" s="759"/>
      <c r="B4" s="707"/>
      <c r="C4" s="115" t="s">
        <v>1286</v>
      </c>
      <c r="D4" s="115" t="s">
        <v>1287</v>
      </c>
      <c r="E4" s="14">
        <v>2009</v>
      </c>
      <c r="F4" s="28">
        <v>2010</v>
      </c>
    </row>
    <row r="5" spans="1:6" ht="15.75">
      <c r="A5" s="30"/>
      <c r="B5" s="102"/>
      <c r="C5" s="24" t="s">
        <v>452</v>
      </c>
      <c r="D5" s="24" t="s">
        <v>453</v>
      </c>
      <c r="E5" s="36" t="s">
        <v>454</v>
      </c>
      <c r="F5" s="104" t="s">
        <v>461</v>
      </c>
    </row>
    <row r="6" spans="1:6" ht="31.5">
      <c r="A6" s="30">
        <v>1</v>
      </c>
      <c r="B6" s="47" t="s">
        <v>540</v>
      </c>
      <c r="C6" s="96" t="s">
        <v>488</v>
      </c>
      <c r="D6" s="96" t="s">
        <v>488</v>
      </c>
      <c r="E6" s="528">
        <v>2565</v>
      </c>
      <c r="F6" s="528">
        <v>2565</v>
      </c>
    </row>
    <row r="7" spans="1:6" ht="37.5">
      <c r="A7" s="30">
        <f>A6+1</f>
        <v>2</v>
      </c>
      <c r="B7" s="69" t="s">
        <v>520</v>
      </c>
      <c r="C7" s="96" t="s">
        <v>488</v>
      </c>
      <c r="D7" s="96" t="s">
        <v>488</v>
      </c>
      <c r="E7" s="528">
        <v>18911</v>
      </c>
      <c r="F7" s="528">
        <v>19102</v>
      </c>
    </row>
    <row r="8" spans="1:6" ht="15.75">
      <c r="A8" s="30">
        <v>3</v>
      </c>
      <c r="B8" s="93" t="s">
        <v>432</v>
      </c>
      <c r="C8" s="96" t="s">
        <v>488</v>
      </c>
      <c r="D8" s="96" t="s">
        <v>488</v>
      </c>
      <c r="E8" s="529">
        <v>1575.9166666666667</v>
      </c>
      <c r="F8" s="530">
        <f>F7/12</f>
        <v>1591.8333333333333</v>
      </c>
    </row>
    <row r="9" spans="1:6" ht="31.5">
      <c r="A9" s="30">
        <f aca="true" t="shared" si="0" ref="A9:A18">A8+1</f>
        <v>4</v>
      </c>
      <c r="B9" s="69" t="s">
        <v>539</v>
      </c>
      <c r="C9" s="98">
        <v>1028735.25</v>
      </c>
      <c r="D9" s="98">
        <v>1020761.57</v>
      </c>
      <c r="E9" s="96" t="s">
        <v>488</v>
      </c>
      <c r="F9" s="99" t="s">
        <v>488</v>
      </c>
    </row>
    <row r="10" spans="1:6" ht="31.5">
      <c r="A10" s="30">
        <f t="shared" si="0"/>
        <v>5</v>
      </c>
      <c r="B10" s="69" t="s">
        <v>562</v>
      </c>
      <c r="C10" s="98">
        <v>605.52</v>
      </c>
      <c r="D10" s="98">
        <v>325.94</v>
      </c>
      <c r="E10" s="98">
        <v>99</v>
      </c>
      <c r="F10" s="531">
        <v>5</v>
      </c>
    </row>
    <row r="11" spans="1:6" ht="31.5">
      <c r="A11" s="30">
        <f t="shared" si="0"/>
        <v>6</v>
      </c>
      <c r="B11" s="69" t="s">
        <v>443</v>
      </c>
      <c r="C11" s="532">
        <v>846543</v>
      </c>
      <c r="D11" s="533">
        <v>861998</v>
      </c>
      <c r="E11" s="96" t="s">
        <v>488</v>
      </c>
      <c r="F11" s="99" t="s">
        <v>488</v>
      </c>
    </row>
    <row r="12" spans="1:6" ht="15.75">
      <c r="A12" s="30">
        <f t="shared" si="0"/>
        <v>7</v>
      </c>
      <c r="B12" s="69" t="s">
        <v>537</v>
      </c>
      <c r="C12" s="98">
        <v>97453.8</v>
      </c>
      <c r="D12" s="210">
        <v>89219.56</v>
      </c>
      <c r="E12" s="96" t="s">
        <v>488</v>
      </c>
      <c r="F12" s="99" t="s">
        <v>488</v>
      </c>
    </row>
    <row r="13" spans="1:6" ht="15.75">
      <c r="A13" s="30">
        <f t="shared" si="0"/>
        <v>8</v>
      </c>
      <c r="B13" s="69" t="s">
        <v>563</v>
      </c>
      <c r="C13" s="534">
        <v>1973337.57</v>
      </c>
      <c r="D13" s="209">
        <f>SUM(D9:D12)</f>
        <v>1972305.0699999998</v>
      </c>
      <c r="E13" s="96" t="s">
        <v>488</v>
      </c>
      <c r="F13" s="99" t="s">
        <v>488</v>
      </c>
    </row>
    <row r="14" spans="1:6" ht="15.75">
      <c r="A14" s="30">
        <f t="shared" si="0"/>
        <v>9</v>
      </c>
      <c r="B14" s="69" t="s">
        <v>564</v>
      </c>
      <c r="C14" s="534">
        <v>2174338.36</v>
      </c>
      <c r="D14" s="209">
        <f>D15+D16</f>
        <v>2023868.27</v>
      </c>
      <c r="E14" s="96" t="s">
        <v>488</v>
      </c>
      <c r="F14" s="99" t="s">
        <v>488</v>
      </c>
    </row>
    <row r="15" spans="1:6" ht="15.75">
      <c r="A15" s="30">
        <f t="shared" si="0"/>
        <v>10</v>
      </c>
      <c r="B15" s="48" t="s">
        <v>113</v>
      </c>
      <c r="C15" s="98">
        <v>655243.91</v>
      </c>
      <c r="D15" s="210">
        <v>680330.71</v>
      </c>
      <c r="E15" s="96" t="s">
        <v>488</v>
      </c>
      <c r="F15" s="99" t="s">
        <v>488</v>
      </c>
    </row>
    <row r="16" spans="1:6" ht="15.75">
      <c r="A16" s="30">
        <f t="shared" si="0"/>
        <v>11</v>
      </c>
      <c r="B16" s="48" t="s">
        <v>114</v>
      </c>
      <c r="C16" s="98">
        <v>1519094.45</v>
      </c>
      <c r="D16" s="210">
        <v>1343537.56</v>
      </c>
      <c r="E16" s="96" t="s">
        <v>488</v>
      </c>
      <c r="F16" s="99" t="s">
        <v>488</v>
      </c>
    </row>
    <row r="17" spans="1:6" ht="31.5">
      <c r="A17" s="30">
        <f t="shared" si="0"/>
        <v>12</v>
      </c>
      <c r="B17" s="69" t="s">
        <v>565</v>
      </c>
      <c r="C17" s="534">
        <v>-201000.79</v>
      </c>
      <c r="D17" s="209">
        <f>+D13-D14</f>
        <v>-51563.200000000186</v>
      </c>
      <c r="E17" s="96" t="s">
        <v>488</v>
      </c>
      <c r="F17" s="99" t="s">
        <v>488</v>
      </c>
    </row>
    <row r="18" spans="1:6" ht="19.5" customHeight="1" thickBot="1">
      <c r="A18" s="31">
        <f t="shared" si="0"/>
        <v>13</v>
      </c>
      <c r="B18" s="111" t="s">
        <v>566</v>
      </c>
      <c r="C18" s="535">
        <v>1379.7292750251174</v>
      </c>
      <c r="D18" s="536">
        <f>IF(F8=0,0,D14/F8)</f>
        <v>1271.4071427075698</v>
      </c>
      <c r="E18" s="100" t="s">
        <v>488</v>
      </c>
      <c r="F18" s="101" t="s">
        <v>488</v>
      </c>
    </row>
    <row r="19" ht="18.75" customHeight="1"/>
    <row r="20" spans="1:6" ht="15">
      <c r="A20" s="737" t="s">
        <v>538</v>
      </c>
      <c r="B20" s="738"/>
      <c r="C20" s="738"/>
      <c r="D20" s="738"/>
      <c r="E20" s="738"/>
      <c r="F20" s="739"/>
    </row>
    <row r="21" spans="1:6" ht="56.25" customHeight="1">
      <c r="A21" s="756" t="s">
        <v>151</v>
      </c>
      <c r="B21" s="757"/>
      <c r="C21" s="757"/>
      <c r="D21" s="757"/>
      <c r="E21" s="757"/>
      <c r="F21" s="758"/>
    </row>
    <row r="22" spans="1:2" ht="15.75">
      <c r="A22" s="754"/>
      <c r="B22" s="754"/>
    </row>
    <row r="23" spans="1:2" ht="15.75">
      <c r="A23" s="414"/>
      <c r="B23" s="414"/>
    </row>
    <row r="24" spans="1:2" ht="15.75">
      <c r="A24" s="755"/>
      <c r="B24" s="755"/>
    </row>
    <row r="26" spans="1:2" ht="17.25" customHeight="1">
      <c r="A26" s="664"/>
      <c r="B26" s="664"/>
    </row>
  </sheetData>
  <sheetProtection/>
  <mergeCells count="11">
    <mergeCell ref="A2:F2"/>
    <mergeCell ref="A20:F20"/>
    <mergeCell ref="A22:B22"/>
    <mergeCell ref="A24:B24"/>
    <mergeCell ref="A26:B26"/>
    <mergeCell ref="A21:F21"/>
    <mergeCell ref="A1:F1"/>
    <mergeCell ref="A3:A4"/>
    <mergeCell ref="B3:B4"/>
    <mergeCell ref="C3:D3"/>
    <mergeCell ref="E3:F3"/>
  </mergeCells>
  <printOptions/>
  <pageMargins left="0.66" right="0.45" top="0.984251968503937" bottom="0.77" header="0.5118110236220472" footer="0.5118110236220472"/>
  <pageSetup fitToHeight="1" fitToWidth="1"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sheetPr>
    <tabColor indexed="42"/>
  </sheetPr>
  <dimension ref="A1:K31"/>
  <sheetViews>
    <sheetView zoomScale="90" zoomScaleNormal="90"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B27" sqref="A27:B31"/>
    </sheetView>
  </sheetViews>
  <sheetFormatPr defaultColWidth="9.140625" defaultRowHeight="12.75"/>
  <cols>
    <col min="1" max="1" width="8.140625" style="1" customWidth="1"/>
    <col min="2" max="2" width="93.28125" style="6" customWidth="1"/>
    <col min="3" max="4" width="17.57421875" style="1" customWidth="1"/>
    <col min="5" max="5" width="11.421875" style="142" customWidth="1"/>
    <col min="6" max="16384" width="9.140625" style="1" customWidth="1"/>
  </cols>
  <sheetData>
    <row r="1" spans="1:5" ht="49.5" customHeight="1" thickBot="1">
      <c r="A1" s="743" t="s">
        <v>1228</v>
      </c>
      <c r="B1" s="695"/>
      <c r="C1" s="695"/>
      <c r="D1" s="696"/>
      <c r="E1" s="145"/>
    </row>
    <row r="2" spans="1:4" ht="29.25" customHeight="1">
      <c r="A2" s="760" t="s">
        <v>1011</v>
      </c>
      <c r="B2" s="761"/>
      <c r="C2" s="761"/>
      <c r="D2" s="762"/>
    </row>
    <row r="3" spans="1:4" ht="33" customHeight="1">
      <c r="A3" s="29" t="s">
        <v>342</v>
      </c>
      <c r="B3" s="17" t="s">
        <v>505</v>
      </c>
      <c r="C3" s="14">
        <v>2009</v>
      </c>
      <c r="D3" s="28">
        <v>2010</v>
      </c>
    </row>
    <row r="4" spans="1:4" ht="15.75">
      <c r="A4" s="184"/>
      <c r="B4" s="27"/>
      <c r="C4" s="42" t="s">
        <v>452</v>
      </c>
      <c r="D4" s="185" t="s">
        <v>453</v>
      </c>
    </row>
    <row r="5" spans="1:4" ht="18.75">
      <c r="A5" s="30">
        <v>1</v>
      </c>
      <c r="B5" s="47" t="s">
        <v>444</v>
      </c>
      <c r="C5" s="66">
        <f>+C6+C9</f>
        <v>213851.2</v>
      </c>
      <c r="D5" s="200">
        <f>D6+D9</f>
        <v>226946.78999999998</v>
      </c>
    </row>
    <row r="6" spans="1:4" ht="15.75">
      <c r="A6" s="30">
        <f aca="true" t="shared" si="0" ref="A6:A13">A5+1</f>
        <v>2</v>
      </c>
      <c r="B6" s="47" t="s">
        <v>544</v>
      </c>
      <c r="C6" s="66">
        <f>+C7+C8</f>
        <v>114580.2</v>
      </c>
      <c r="D6" s="200">
        <f>+D7+D8</f>
        <v>110013.79</v>
      </c>
    </row>
    <row r="7" spans="1:4" ht="15.75">
      <c r="A7" s="30">
        <f t="shared" si="0"/>
        <v>3</v>
      </c>
      <c r="B7" s="63" t="s">
        <v>542</v>
      </c>
      <c r="C7" s="53">
        <v>95086.2</v>
      </c>
      <c r="D7" s="60">
        <v>110013.79</v>
      </c>
    </row>
    <row r="8" spans="1:4" ht="15.75">
      <c r="A8" s="30">
        <f t="shared" si="0"/>
        <v>4</v>
      </c>
      <c r="B8" s="63" t="s">
        <v>543</v>
      </c>
      <c r="C8" s="53">
        <v>19494</v>
      </c>
      <c r="D8" s="60">
        <v>0</v>
      </c>
    </row>
    <row r="9" spans="1:4" ht="15.75">
      <c r="A9" s="30">
        <f t="shared" si="0"/>
        <v>5</v>
      </c>
      <c r="B9" s="47" t="s">
        <v>403</v>
      </c>
      <c r="C9" s="54">
        <f>+C10+C11-C12</f>
        <v>99271</v>
      </c>
      <c r="D9" s="61">
        <f>+D10+D11-D12</f>
        <v>116933</v>
      </c>
    </row>
    <row r="10" spans="1:4" ht="19.5" customHeight="1">
      <c r="A10" s="30">
        <f t="shared" si="0"/>
        <v>6</v>
      </c>
      <c r="B10" s="63" t="s">
        <v>323</v>
      </c>
      <c r="C10" s="53">
        <v>34425.75</v>
      </c>
      <c r="D10" s="61">
        <f>+C12</f>
        <v>3188.75</v>
      </c>
    </row>
    <row r="11" spans="1:4" ht="15.75">
      <c r="A11" s="30">
        <f t="shared" si="0"/>
        <v>7</v>
      </c>
      <c r="B11" s="26" t="s">
        <v>365</v>
      </c>
      <c r="C11" s="53">
        <v>68034</v>
      </c>
      <c r="D11" s="60">
        <v>137223</v>
      </c>
    </row>
    <row r="12" spans="1:4" ht="15.75">
      <c r="A12" s="30">
        <f t="shared" si="0"/>
        <v>8</v>
      </c>
      <c r="B12" s="26" t="s">
        <v>248</v>
      </c>
      <c r="C12" s="54">
        <f>C10+C11-C20</f>
        <v>3188.75</v>
      </c>
      <c r="D12" s="61">
        <f>D10+D11-D20</f>
        <v>23478.75</v>
      </c>
    </row>
    <row r="13" spans="1:4" ht="30" customHeight="1">
      <c r="A13" s="30">
        <f t="shared" si="0"/>
        <v>9</v>
      </c>
      <c r="B13" s="47" t="s">
        <v>545</v>
      </c>
      <c r="C13" s="91">
        <v>315189.28</v>
      </c>
      <c r="D13" s="97">
        <v>361683.91</v>
      </c>
    </row>
    <row r="14" spans="1:11" ht="15.75">
      <c r="A14" s="30"/>
      <c r="B14" s="71" t="s">
        <v>470</v>
      </c>
      <c r="C14" s="72"/>
      <c r="D14" s="201"/>
      <c r="E14" s="143"/>
      <c r="F14" s="46"/>
      <c r="G14" s="46"/>
      <c r="H14" s="46"/>
      <c r="I14" s="46"/>
      <c r="J14" s="46"/>
      <c r="K14" s="46"/>
    </row>
    <row r="15" spans="1:4" ht="18.75">
      <c r="A15" s="30">
        <f>A13+1</f>
        <v>10</v>
      </c>
      <c r="B15" s="64" t="s">
        <v>546</v>
      </c>
      <c r="C15" s="53">
        <v>181106.51</v>
      </c>
      <c r="D15" s="60">
        <v>216092.33</v>
      </c>
    </row>
    <row r="16" spans="1:4" ht="30.75" customHeight="1">
      <c r="A16" s="30">
        <f aca="true" t="shared" si="1" ref="A16:A21">+A15+1</f>
        <v>11</v>
      </c>
      <c r="B16" s="47" t="s">
        <v>115</v>
      </c>
      <c r="C16" s="66">
        <f>C5-C13</f>
        <v>-101338.08000000002</v>
      </c>
      <c r="D16" s="200">
        <f>D5-D13</f>
        <v>-134737.12</v>
      </c>
    </row>
    <row r="17" spans="1:4" ht="18.75">
      <c r="A17" s="30">
        <f t="shared" si="1"/>
        <v>12</v>
      </c>
      <c r="B17" s="47" t="s">
        <v>1369</v>
      </c>
      <c r="C17" s="66">
        <v>99271</v>
      </c>
      <c r="D17" s="200">
        <f>D18+D19</f>
        <v>116933</v>
      </c>
    </row>
    <row r="18" spans="1:4" ht="15.75">
      <c r="A18" s="444">
        <f t="shared" si="1"/>
        <v>13</v>
      </c>
      <c r="B18" s="439" t="s">
        <v>611</v>
      </c>
      <c r="C18" s="91">
        <v>0</v>
      </c>
      <c r="D18" s="217">
        <v>75346</v>
      </c>
    </row>
    <row r="19" spans="1:4" ht="18.75">
      <c r="A19" s="444">
        <f>+A18+1</f>
        <v>14</v>
      </c>
      <c r="B19" s="439" t="s">
        <v>1370</v>
      </c>
      <c r="C19" s="91">
        <v>0</v>
      </c>
      <c r="D19" s="217">
        <v>41587</v>
      </c>
    </row>
    <row r="20" spans="1:4" ht="15.75">
      <c r="A20" s="444">
        <f>+A19+1</f>
        <v>15</v>
      </c>
      <c r="B20" s="47" t="s">
        <v>1368</v>
      </c>
      <c r="C20" s="66">
        <v>99271</v>
      </c>
      <c r="D20" s="200">
        <f>(D18*1+D19*1)</f>
        <v>116933</v>
      </c>
    </row>
    <row r="21" spans="1:4" ht="16.5" thickBot="1">
      <c r="A21" s="445">
        <f t="shared" si="1"/>
        <v>16</v>
      </c>
      <c r="B21" s="49" t="s">
        <v>1375</v>
      </c>
      <c r="C21" s="492">
        <v>2.662</v>
      </c>
      <c r="D21" s="493">
        <f>IF(D18=0,0,D15/D18)</f>
        <v>2.8680000265442094</v>
      </c>
    </row>
    <row r="22" spans="1:5" s="46" customFormat="1" ht="15.75">
      <c r="A22" s="139"/>
      <c r="B22" s="138"/>
      <c r="C22" s="140"/>
      <c r="D22" s="140"/>
      <c r="E22" s="143"/>
    </row>
    <row r="23" spans="1:5" s="108" customFormat="1" ht="15.75">
      <c r="A23" s="737" t="s">
        <v>541</v>
      </c>
      <c r="B23" s="738"/>
      <c r="C23" s="738"/>
      <c r="D23" s="739"/>
      <c r="E23" s="144"/>
    </row>
    <row r="24" spans="1:5" s="108" customFormat="1" ht="15.75">
      <c r="A24" s="763" t="s">
        <v>1215</v>
      </c>
      <c r="B24" s="764"/>
      <c r="C24" s="764"/>
      <c r="D24" s="765"/>
      <c r="E24" s="144"/>
    </row>
    <row r="25" spans="1:5" s="108" customFormat="1" ht="15.75">
      <c r="A25" s="766" t="s">
        <v>1371</v>
      </c>
      <c r="B25" s="767"/>
      <c r="C25" s="767"/>
      <c r="D25" s="768"/>
      <c r="E25" s="144"/>
    </row>
    <row r="26" spans="1:5" s="108" customFormat="1" ht="15.75">
      <c r="A26" s="740" t="s">
        <v>1372</v>
      </c>
      <c r="B26" s="741"/>
      <c r="C26" s="741"/>
      <c r="D26" s="742"/>
      <c r="E26" s="144"/>
    </row>
    <row r="27" spans="1:4" s="108" customFormat="1" ht="15.75">
      <c r="A27" s="109"/>
      <c r="D27" s="144"/>
    </row>
    <row r="28" spans="1:4" s="108" customFormat="1" ht="15.75">
      <c r="A28" s="109"/>
      <c r="D28" s="144"/>
    </row>
    <row r="29" spans="1:4" s="108" customFormat="1" ht="15.75">
      <c r="A29" s="755"/>
      <c r="B29" s="755"/>
      <c r="D29" s="144"/>
    </row>
    <row r="30" spans="1:5" ht="15.75">
      <c r="A30" s="6"/>
      <c r="B30" s="1"/>
      <c r="D30" s="142"/>
      <c r="E30" s="1"/>
    </row>
    <row r="31" spans="1:5" ht="15.75">
      <c r="A31" s="664"/>
      <c r="B31" s="664"/>
      <c r="D31" s="142"/>
      <c r="E31" s="1"/>
    </row>
  </sheetData>
  <sheetProtection/>
  <mergeCells count="8">
    <mergeCell ref="A1:D1"/>
    <mergeCell ref="A2:D2"/>
    <mergeCell ref="A23:D23"/>
    <mergeCell ref="A24:D24"/>
    <mergeCell ref="A29:B29"/>
    <mergeCell ref="A31:B31"/>
    <mergeCell ref="A25:D25"/>
    <mergeCell ref="A26:D26"/>
  </mergeCells>
  <printOptions/>
  <pageMargins left="0.7480314960629921" right="0.7480314960629921" top="0.5905511811023623" bottom="0.5905511811023623" header="0.5118110236220472" footer="0.5118110236220472"/>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E31"/>
  <sheetViews>
    <sheetView zoomScale="75" zoomScaleNormal="75" zoomScalePageLayoutView="0" workbookViewId="0" topLeftCell="A1">
      <pane xSplit="3" ySplit="5" topLeftCell="D19" activePane="bottomRight" state="frozen"/>
      <selection pane="topLeft" activeCell="A1" sqref="A1"/>
      <selection pane="topRight" activeCell="D1" sqref="D1"/>
      <selection pane="bottomLeft" activeCell="A6" sqref="A6"/>
      <selection pane="bottomRight" activeCell="A27" sqref="A27:B31"/>
    </sheetView>
  </sheetViews>
  <sheetFormatPr defaultColWidth="9.140625" defaultRowHeight="12.75"/>
  <cols>
    <col min="1" max="1" width="9.140625" style="2" customWidth="1"/>
    <col min="2" max="2" width="84.57421875" style="8" customWidth="1"/>
    <col min="3" max="3" width="20.140625" style="2" customWidth="1"/>
    <col min="4" max="4" width="25.28125" style="2" customWidth="1"/>
    <col min="5" max="5" width="9.140625" style="434" customWidth="1"/>
    <col min="6" max="6" width="14.140625" style="2" bestFit="1" customWidth="1"/>
    <col min="7" max="7" width="12.00390625" style="2" bestFit="1" customWidth="1"/>
    <col min="8" max="16384" width="9.140625" style="2" customWidth="1"/>
  </cols>
  <sheetData>
    <row r="1" spans="1:4" ht="49.5" customHeight="1">
      <c r="A1" s="769" t="s">
        <v>1229</v>
      </c>
      <c r="B1" s="770"/>
      <c r="C1" s="770"/>
      <c r="D1" s="771"/>
    </row>
    <row r="2" spans="1:4" ht="27.75" customHeight="1">
      <c r="A2" s="668" t="s">
        <v>1011</v>
      </c>
      <c r="B2" s="669"/>
      <c r="C2" s="669"/>
      <c r="D2" s="670"/>
    </row>
    <row r="3" spans="1:4" ht="25.5" customHeight="1">
      <c r="A3" s="690" t="s">
        <v>342</v>
      </c>
      <c r="B3" s="772" t="s">
        <v>505</v>
      </c>
      <c r="C3" s="773" t="s">
        <v>475</v>
      </c>
      <c r="D3" s="774"/>
    </row>
    <row r="4" spans="1:5" s="5" customFormat="1" ht="24" customHeight="1">
      <c r="A4" s="690"/>
      <c r="B4" s="772"/>
      <c r="C4" s="16" t="s">
        <v>1230</v>
      </c>
      <c r="D4" s="15" t="s">
        <v>1231</v>
      </c>
      <c r="E4" s="435"/>
    </row>
    <row r="5" spans="1:5" s="5" customFormat="1" ht="15.75">
      <c r="A5" s="30"/>
      <c r="B5" s="27"/>
      <c r="C5" s="16" t="s">
        <v>452</v>
      </c>
      <c r="D5" s="15" t="s">
        <v>453</v>
      </c>
      <c r="E5" s="435"/>
    </row>
    <row r="6" spans="1:5" s="5" customFormat="1" ht="15.75">
      <c r="A6" s="123">
        <v>1</v>
      </c>
      <c r="B6" s="62" t="s">
        <v>354</v>
      </c>
      <c r="C6" s="242">
        <v>4698751</v>
      </c>
      <c r="D6" s="243">
        <v>5122441.45</v>
      </c>
      <c r="E6" s="435"/>
    </row>
    <row r="7" spans="1:5" s="5" customFormat="1" ht="15.75">
      <c r="A7" s="123">
        <f aca="true" t="shared" si="0" ref="A7:A20">A6+1</f>
        <v>2</v>
      </c>
      <c r="B7" s="47" t="s">
        <v>286</v>
      </c>
      <c r="C7" s="51">
        <f>SUM(C8:C13)</f>
        <v>563602</v>
      </c>
      <c r="D7" s="52">
        <f>SUM(D8:D13)</f>
        <v>579653.52</v>
      </c>
      <c r="E7" s="435"/>
    </row>
    <row r="8" spans="1:5" s="5" customFormat="1" ht="18.75">
      <c r="A8" s="123">
        <f t="shared" si="0"/>
        <v>3</v>
      </c>
      <c r="B8" s="63" t="s">
        <v>662</v>
      </c>
      <c r="C8" s="202">
        <v>0</v>
      </c>
      <c r="D8" s="217">
        <v>0</v>
      </c>
      <c r="E8" s="435"/>
    </row>
    <row r="9" spans="1:5" s="5" customFormat="1" ht="15.75">
      <c r="A9" s="123">
        <f t="shared" si="0"/>
        <v>4</v>
      </c>
      <c r="B9" s="63" t="s">
        <v>665</v>
      </c>
      <c r="C9" s="202">
        <v>562242</v>
      </c>
      <c r="D9" s="217">
        <v>579653.52</v>
      </c>
      <c r="E9" s="435"/>
    </row>
    <row r="10" spans="1:5" s="5" customFormat="1" ht="15.75">
      <c r="A10" s="123">
        <f t="shared" si="0"/>
        <v>5</v>
      </c>
      <c r="B10" s="63" t="s">
        <v>666</v>
      </c>
      <c r="C10" s="202">
        <v>0</v>
      </c>
      <c r="D10" s="217">
        <v>0</v>
      </c>
      <c r="E10" s="435"/>
    </row>
    <row r="11" spans="1:5" s="5" customFormat="1" ht="15.75">
      <c r="A11" s="123">
        <f t="shared" si="0"/>
        <v>6</v>
      </c>
      <c r="B11" s="63" t="s">
        <v>663</v>
      </c>
      <c r="C11" s="202">
        <v>0</v>
      </c>
      <c r="D11" s="217">
        <v>0</v>
      </c>
      <c r="E11" s="435"/>
    </row>
    <row r="12" spans="1:5" s="5" customFormat="1" ht="15.75">
      <c r="A12" s="123">
        <f t="shared" si="0"/>
        <v>7</v>
      </c>
      <c r="B12" s="63" t="s">
        <v>664</v>
      </c>
      <c r="C12" s="202">
        <v>0</v>
      </c>
      <c r="D12" s="217">
        <v>0</v>
      </c>
      <c r="E12" s="435"/>
    </row>
    <row r="13" spans="1:5" s="5" customFormat="1" ht="19.5" customHeight="1">
      <c r="A13" s="123">
        <f t="shared" si="0"/>
        <v>8</v>
      </c>
      <c r="B13" s="63" t="s">
        <v>667</v>
      </c>
      <c r="C13" s="202">
        <v>1360</v>
      </c>
      <c r="D13" s="217">
        <v>0</v>
      </c>
      <c r="E13" s="435"/>
    </row>
    <row r="14" spans="1:5" s="5" customFormat="1" ht="15.75">
      <c r="A14" s="123">
        <f t="shared" si="0"/>
        <v>9</v>
      </c>
      <c r="B14" s="47" t="s">
        <v>110</v>
      </c>
      <c r="C14" s="51">
        <f>C6+C7</f>
        <v>5262353</v>
      </c>
      <c r="D14" s="52">
        <f>D6+D7</f>
        <v>5702094.970000001</v>
      </c>
      <c r="E14" s="435"/>
    </row>
    <row r="15" spans="1:5" s="5" customFormat="1" ht="15.75">
      <c r="A15" s="123">
        <f t="shared" si="0"/>
        <v>10</v>
      </c>
      <c r="B15" s="47" t="s">
        <v>420</v>
      </c>
      <c r="C15" s="242">
        <v>1156949</v>
      </c>
      <c r="D15" s="243">
        <v>1000294</v>
      </c>
      <c r="E15" s="435"/>
    </row>
    <row r="16" spans="1:5" s="5" customFormat="1" ht="15.75">
      <c r="A16" s="457" t="s">
        <v>613</v>
      </c>
      <c r="B16" s="458" t="s">
        <v>612</v>
      </c>
      <c r="C16" s="242">
        <v>0</v>
      </c>
      <c r="D16" s="610">
        <v>2637069.39</v>
      </c>
      <c r="E16" s="435"/>
    </row>
    <row r="17" spans="1:5" s="5" customFormat="1" ht="15.75">
      <c r="A17" s="123">
        <f>A15+1</f>
        <v>11</v>
      </c>
      <c r="B17" s="47" t="s">
        <v>304</v>
      </c>
      <c r="C17" s="242">
        <v>379534</v>
      </c>
      <c r="D17" s="595">
        <v>1010854.42</v>
      </c>
      <c r="E17" s="435"/>
    </row>
    <row r="18" spans="1:5" s="5" customFormat="1" ht="15.75">
      <c r="A18" s="123">
        <f t="shared" si="0"/>
        <v>12</v>
      </c>
      <c r="B18" s="47" t="s">
        <v>419</v>
      </c>
      <c r="C18" s="242">
        <v>0</v>
      </c>
      <c r="D18" s="243">
        <v>0</v>
      </c>
      <c r="E18" s="435"/>
    </row>
    <row r="19" spans="1:5" s="5" customFormat="1" ht="15" customHeight="1">
      <c r="A19" s="123">
        <f t="shared" si="0"/>
        <v>13</v>
      </c>
      <c r="B19" s="47" t="s">
        <v>418</v>
      </c>
      <c r="C19" s="242">
        <v>0</v>
      </c>
      <c r="D19" s="243">
        <v>0</v>
      </c>
      <c r="E19" s="435"/>
    </row>
    <row r="20" spans="1:5" s="5" customFormat="1" ht="34.5" customHeight="1" thickBot="1">
      <c r="A20" s="124">
        <f t="shared" si="0"/>
        <v>14</v>
      </c>
      <c r="B20" s="49" t="s">
        <v>153</v>
      </c>
      <c r="C20" s="206">
        <f>SUM(C14:C19)</f>
        <v>6798836</v>
      </c>
      <c r="D20" s="55">
        <f>SUM(D14:D19)</f>
        <v>10350312.780000001</v>
      </c>
      <c r="E20" s="435"/>
    </row>
    <row r="21" spans="4:5" ht="15.75">
      <c r="D21" s="605"/>
      <c r="E21" s="435"/>
    </row>
    <row r="22" spans="1:5" ht="18" customHeight="1">
      <c r="A22" s="737" t="s">
        <v>159</v>
      </c>
      <c r="B22" s="738"/>
      <c r="C22" s="738"/>
      <c r="D22" s="739"/>
      <c r="E22" s="435"/>
    </row>
    <row r="23" spans="1:5" ht="36" customHeight="1">
      <c r="A23" s="756" t="s">
        <v>56</v>
      </c>
      <c r="B23" s="757"/>
      <c r="C23" s="757"/>
      <c r="D23" s="758"/>
      <c r="E23" s="435"/>
    </row>
    <row r="24" spans="1:5" ht="15.75" customHeight="1">
      <c r="A24" s="776" t="s">
        <v>1335</v>
      </c>
      <c r="B24" s="776"/>
      <c r="C24" s="619"/>
      <c r="D24" s="619"/>
      <c r="E24" s="435"/>
    </row>
    <row r="25" spans="1:4" ht="37.5" customHeight="1">
      <c r="A25" s="775" t="s">
        <v>1304</v>
      </c>
      <c r="B25" s="775"/>
      <c r="C25" s="775"/>
      <c r="D25" s="434"/>
    </row>
    <row r="26" ht="15.75">
      <c r="D26" s="434"/>
    </row>
    <row r="27" spans="1:4" ht="15.75">
      <c r="A27" s="592"/>
      <c r="B27" s="414"/>
      <c r="D27" s="434"/>
    </row>
    <row r="28" spans="1:4" ht="15.75">
      <c r="A28" s="592"/>
      <c r="B28" s="414"/>
      <c r="D28" s="434"/>
    </row>
    <row r="29" spans="1:4" ht="15.75">
      <c r="A29" s="755"/>
      <c r="B29" s="755"/>
      <c r="D29" s="434"/>
    </row>
    <row r="30" spans="1:2" ht="15.75">
      <c r="A30" s="8"/>
      <c r="B30" s="2"/>
    </row>
    <row r="31" spans="1:2" ht="15.75">
      <c r="A31" s="664"/>
      <c r="B31" s="664"/>
    </row>
  </sheetData>
  <sheetProtection/>
  <mergeCells count="11">
    <mergeCell ref="A29:B29"/>
    <mergeCell ref="A1:D1"/>
    <mergeCell ref="A3:A4"/>
    <mergeCell ref="B3:B4"/>
    <mergeCell ref="C3:D3"/>
    <mergeCell ref="A2:D2"/>
    <mergeCell ref="A31:B31"/>
    <mergeCell ref="A23:D23"/>
    <mergeCell ref="A22:D22"/>
    <mergeCell ref="A25:C25"/>
    <mergeCell ref="A24:B24"/>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K82"/>
  <sheetViews>
    <sheetView zoomScale="75" zoomScaleNormal="75"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A23" sqref="A23:B27"/>
    </sheetView>
  </sheetViews>
  <sheetFormatPr defaultColWidth="9.140625" defaultRowHeight="12.75"/>
  <cols>
    <col min="1" max="1" width="7.421875" style="2" customWidth="1"/>
    <col min="2" max="2" width="51.57421875" style="8" customWidth="1"/>
    <col min="3" max="3" width="19.28125" style="8" customWidth="1"/>
    <col min="4" max="4" width="23.57421875" style="8" customWidth="1"/>
    <col min="5" max="5" width="18.140625" style="2" customWidth="1"/>
    <col min="6" max="6" width="16.7109375" style="2" customWidth="1"/>
    <col min="7" max="7" width="13.57421875" style="2" customWidth="1"/>
    <col min="8" max="8" width="12.8515625" style="2" customWidth="1"/>
    <col min="9" max="9" width="17.00390625" style="2" customWidth="1"/>
    <col min="10" max="10" width="9.140625" style="2" customWidth="1"/>
    <col min="11" max="11" width="25.7109375" style="2" customWidth="1"/>
    <col min="12" max="16384" width="9.140625" style="2" customWidth="1"/>
  </cols>
  <sheetData>
    <row r="1" spans="1:9" ht="34.5" customHeight="1">
      <c r="A1" s="665" t="s">
        <v>1232</v>
      </c>
      <c r="B1" s="674"/>
      <c r="C1" s="674"/>
      <c r="D1" s="674"/>
      <c r="E1" s="674"/>
      <c r="F1" s="674"/>
      <c r="G1" s="674"/>
      <c r="H1" s="674"/>
      <c r="I1" s="675"/>
    </row>
    <row r="2" spans="1:9" ht="34.5" customHeight="1">
      <c r="A2" s="668" t="s">
        <v>810</v>
      </c>
      <c r="B2" s="669"/>
      <c r="C2" s="669"/>
      <c r="D2" s="669"/>
      <c r="E2" s="669"/>
      <c r="F2" s="669"/>
      <c r="G2" s="669"/>
      <c r="H2" s="669"/>
      <c r="I2" s="670"/>
    </row>
    <row r="3" spans="1:9" s="5" customFormat="1" ht="35.25" customHeight="1">
      <c r="A3" s="690" t="s">
        <v>342</v>
      </c>
      <c r="B3" s="707" t="s">
        <v>505</v>
      </c>
      <c r="C3" s="707" t="s">
        <v>811</v>
      </c>
      <c r="D3" s="707" t="s">
        <v>614</v>
      </c>
      <c r="E3" s="707" t="s">
        <v>1233</v>
      </c>
      <c r="F3" s="707" t="s">
        <v>305</v>
      </c>
      <c r="G3" s="778" t="s">
        <v>372</v>
      </c>
      <c r="H3" s="778" t="s">
        <v>812</v>
      </c>
      <c r="I3" s="777" t="s">
        <v>373</v>
      </c>
    </row>
    <row r="4" spans="1:9" s="5" customFormat="1" ht="87" customHeight="1">
      <c r="A4" s="690"/>
      <c r="B4" s="707"/>
      <c r="C4" s="707"/>
      <c r="D4" s="707"/>
      <c r="E4" s="707"/>
      <c r="F4" s="707"/>
      <c r="G4" s="778"/>
      <c r="H4" s="778"/>
      <c r="I4" s="777"/>
    </row>
    <row r="5" spans="1:9" s="5" customFormat="1" ht="30">
      <c r="A5" s="30"/>
      <c r="B5" s="106"/>
      <c r="C5" s="110" t="s">
        <v>452</v>
      </c>
      <c r="D5" s="110" t="s">
        <v>453</v>
      </c>
      <c r="E5" s="36" t="s">
        <v>454</v>
      </c>
      <c r="F5" s="36" t="s">
        <v>461</v>
      </c>
      <c r="G5" s="36" t="s">
        <v>455</v>
      </c>
      <c r="H5" s="36" t="s">
        <v>456</v>
      </c>
      <c r="I5" s="459" t="s">
        <v>615</v>
      </c>
    </row>
    <row r="6" spans="1:9" s="5" customFormat="1" ht="15.75">
      <c r="A6" s="30">
        <v>1</v>
      </c>
      <c r="B6" s="74" t="s">
        <v>568</v>
      </c>
      <c r="C6" s="53"/>
      <c r="D6" s="53">
        <v>283095.61</v>
      </c>
      <c r="E6" s="53">
        <v>2510</v>
      </c>
      <c r="F6" s="53">
        <v>33715.96</v>
      </c>
      <c r="G6" s="53"/>
      <c r="H6" s="53">
        <v>20635.57</v>
      </c>
      <c r="I6" s="200">
        <f aca="true" t="shared" si="0" ref="I6:I16">SUM(C6:H6)</f>
        <v>339957.14</v>
      </c>
    </row>
    <row r="7" spans="1:9" s="5" customFormat="1" ht="15.75">
      <c r="A7" s="30"/>
      <c r="B7" s="75" t="s">
        <v>470</v>
      </c>
      <c r="C7" s="53"/>
      <c r="D7" s="53"/>
      <c r="E7" s="53"/>
      <c r="F7" s="53"/>
      <c r="G7" s="53"/>
      <c r="H7" s="53"/>
      <c r="I7" s="200"/>
    </row>
    <row r="8" spans="1:9" s="5" customFormat="1" ht="15.75">
      <c r="A8" s="30">
        <v>2</v>
      </c>
      <c r="B8" s="129" t="s">
        <v>111</v>
      </c>
      <c r="C8" s="53"/>
      <c r="D8" s="53">
        <v>63718.36</v>
      </c>
      <c r="E8" s="53">
        <v>2510</v>
      </c>
      <c r="F8" s="53"/>
      <c r="G8" s="53"/>
      <c r="H8" s="53">
        <v>3353.6</v>
      </c>
      <c r="I8" s="200">
        <f t="shared" si="0"/>
        <v>69581.96</v>
      </c>
    </row>
    <row r="9" spans="1:9" ht="15.75">
      <c r="A9" s="30">
        <v>3</v>
      </c>
      <c r="B9" s="74" t="s">
        <v>450</v>
      </c>
      <c r="C9" s="53"/>
      <c r="D9" s="53"/>
      <c r="E9" s="53"/>
      <c r="F9" s="53"/>
      <c r="G9" s="53"/>
      <c r="H9" s="53"/>
      <c r="I9" s="200">
        <f t="shared" si="0"/>
        <v>0</v>
      </c>
    </row>
    <row r="10" spans="1:9" ht="31.5">
      <c r="A10" s="30">
        <v>4</v>
      </c>
      <c r="B10" s="74" t="s">
        <v>399</v>
      </c>
      <c r="C10" s="66">
        <f aca="true" t="shared" si="1" ref="C10:H10">SUM(C11:C15)</f>
        <v>25393.77</v>
      </c>
      <c r="D10" s="66">
        <f t="shared" si="1"/>
        <v>1963471.1600000001</v>
      </c>
      <c r="E10" s="66">
        <f t="shared" si="1"/>
        <v>4499.66</v>
      </c>
      <c r="F10" s="66">
        <f t="shared" si="1"/>
        <v>4769.030000000001</v>
      </c>
      <c r="G10" s="66">
        <f t="shared" si="1"/>
        <v>0</v>
      </c>
      <c r="H10" s="66">
        <f t="shared" si="1"/>
        <v>123432.97000000002</v>
      </c>
      <c r="I10" s="200">
        <f t="shared" si="0"/>
        <v>2121566.5900000003</v>
      </c>
    </row>
    <row r="11" spans="1:9" ht="15.75">
      <c r="A11" s="30">
        <v>5</v>
      </c>
      <c r="B11" s="129" t="s">
        <v>531</v>
      </c>
      <c r="C11" s="53"/>
      <c r="D11" s="53"/>
      <c r="E11" s="53"/>
      <c r="F11" s="53"/>
      <c r="G11" s="53"/>
      <c r="H11" s="53"/>
      <c r="I11" s="200">
        <f t="shared" si="0"/>
        <v>0</v>
      </c>
    </row>
    <row r="12" spans="1:9" ht="15.75">
      <c r="A12" s="30">
        <v>6</v>
      </c>
      <c r="B12" s="129" t="s">
        <v>532</v>
      </c>
      <c r="C12" s="53"/>
      <c r="D12" s="53"/>
      <c r="E12" s="53"/>
      <c r="F12" s="53">
        <v>563.5</v>
      </c>
      <c r="G12" s="53"/>
      <c r="H12" s="53"/>
      <c r="I12" s="200">
        <f t="shared" si="0"/>
        <v>563.5</v>
      </c>
    </row>
    <row r="13" spans="1:9" ht="15.75">
      <c r="A13" s="30">
        <v>7</v>
      </c>
      <c r="B13" s="164" t="s">
        <v>533</v>
      </c>
      <c r="C13" s="53">
        <v>16889.51</v>
      </c>
      <c r="D13" s="53">
        <v>1397593.73</v>
      </c>
      <c r="E13" s="53">
        <v>2379.08</v>
      </c>
      <c r="F13" s="53">
        <v>2190.53</v>
      </c>
      <c r="G13" s="53"/>
      <c r="H13" s="53">
        <v>81224.1</v>
      </c>
      <c r="I13" s="200">
        <f t="shared" si="0"/>
        <v>1500276.9500000002</v>
      </c>
    </row>
    <row r="14" spans="1:11" ht="31.5">
      <c r="A14" s="30">
        <v>8</v>
      </c>
      <c r="B14" s="129" t="s">
        <v>534</v>
      </c>
      <c r="C14" s="53">
        <v>5639.99</v>
      </c>
      <c r="D14" s="53">
        <v>565877.43</v>
      </c>
      <c r="E14" s="53">
        <v>2120.58</v>
      </c>
      <c r="F14" s="53">
        <v>2015</v>
      </c>
      <c r="G14" s="53"/>
      <c r="H14" s="53">
        <v>39010.07</v>
      </c>
      <c r="I14" s="200">
        <f t="shared" si="0"/>
        <v>614663.07</v>
      </c>
      <c r="K14" s="153"/>
    </row>
    <row r="15" spans="1:10" ht="31.5">
      <c r="A15" s="43">
        <v>9</v>
      </c>
      <c r="B15" s="129" t="s">
        <v>535</v>
      </c>
      <c r="C15" s="53">
        <v>2864.27</v>
      </c>
      <c r="D15" s="53"/>
      <c r="E15" s="53"/>
      <c r="F15" s="53"/>
      <c r="G15" s="53"/>
      <c r="H15" s="53">
        <v>3198.8</v>
      </c>
      <c r="I15" s="200">
        <f t="shared" si="0"/>
        <v>6063.07</v>
      </c>
      <c r="J15" s="199"/>
    </row>
    <row r="16" spans="1:9" ht="15.75">
      <c r="A16" s="30">
        <v>10</v>
      </c>
      <c r="B16" s="68" t="s">
        <v>309</v>
      </c>
      <c r="C16" s="53">
        <v>0</v>
      </c>
      <c r="D16" s="53"/>
      <c r="E16" s="53"/>
      <c r="F16" s="53"/>
      <c r="G16" s="53"/>
      <c r="H16" s="53"/>
      <c r="I16" s="200">
        <f t="shared" si="0"/>
        <v>0</v>
      </c>
    </row>
    <row r="17" spans="1:9" ht="15.75">
      <c r="A17" s="30">
        <v>11</v>
      </c>
      <c r="B17" s="74" t="s">
        <v>310</v>
      </c>
      <c r="C17" s="53">
        <v>35685.72</v>
      </c>
      <c r="D17" s="53"/>
      <c r="E17" s="53"/>
      <c r="F17" s="53">
        <v>11988.66</v>
      </c>
      <c r="G17" s="53"/>
      <c r="H17" s="53">
        <v>10708.52</v>
      </c>
      <c r="I17" s="200">
        <f>SUM(C17:H17)</f>
        <v>58382.90000000001</v>
      </c>
    </row>
    <row r="18" spans="1:9" ht="15.75">
      <c r="A18" s="30">
        <v>12</v>
      </c>
      <c r="B18" s="74" t="s">
        <v>467</v>
      </c>
      <c r="C18" s="53">
        <v>172248.88</v>
      </c>
      <c r="D18" s="53">
        <v>84863.99</v>
      </c>
      <c r="E18" s="53"/>
      <c r="F18" s="53">
        <v>111766.22</v>
      </c>
      <c r="G18" s="53"/>
      <c r="H18" s="53">
        <v>18740.47</v>
      </c>
      <c r="I18" s="200">
        <f>SUM(C18:H18)</f>
        <v>387619.55999999994</v>
      </c>
    </row>
    <row r="19" spans="1:9" ht="15.75">
      <c r="A19" s="30">
        <v>13</v>
      </c>
      <c r="B19" s="74" t="s">
        <v>311</v>
      </c>
      <c r="C19" s="53">
        <v>461.72</v>
      </c>
      <c r="D19" s="53">
        <v>300432.44</v>
      </c>
      <c r="E19" s="53"/>
      <c r="F19" s="53"/>
      <c r="G19" s="53"/>
      <c r="H19" s="53">
        <v>15812.25</v>
      </c>
      <c r="I19" s="200">
        <f>SUM(C19:H19)</f>
        <v>316706.41</v>
      </c>
    </row>
    <row r="20" spans="1:9" ht="15.75">
      <c r="A20" s="30">
        <v>14</v>
      </c>
      <c r="B20" s="74" t="s">
        <v>476</v>
      </c>
      <c r="C20" s="53"/>
      <c r="D20" s="53">
        <v>5250.7</v>
      </c>
      <c r="E20" s="53"/>
      <c r="F20" s="53"/>
      <c r="G20" s="53"/>
      <c r="H20" s="53">
        <v>276.35</v>
      </c>
      <c r="I20" s="200">
        <f>SUM(C20:H20)</f>
        <v>5527.05</v>
      </c>
    </row>
    <row r="21" spans="1:9" ht="48" thickBot="1">
      <c r="A21" s="31">
        <v>15</v>
      </c>
      <c r="B21" s="94" t="s">
        <v>112</v>
      </c>
      <c r="C21" s="67">
        <f aca="true" t="shared" si="2" ref="C21:H21">+C6+C9+C10+C16+C17+C18+C19+C20</f>
        <v>233790.09</v>
      </c>
      <c r="D21" s="67">
        <f t="shared" si="2"/>
        <v>2637113.9000000004</v>
      </c>
      <c r="E21" s="67">
        <f t="shared" si="2"/>
        <v>7009.66</v>
      </c>
      <c r="F21" s="67">
        <f t="shared" si="2"/>
        <v>162239.87</v>
      </c>
      <c r="G21" s="67">
        <f t="shared" si="2"/>
        <v>0</v>
      </c>
      <c r="H21" s="67">
        <f t="shared" si="2"/>
        <v>189606.13</v>
      </c>
      <c r="I21" s="203">
        <f>SUM(C21:H21)</f>
        <v>3229759.6500000004</v>
      </c>
    </row>
    <row r="22" spans="3:9" ht="15.75">
      <c r="C22" s="432"/>
      <c r="D22" s="527"/>
      <c r="E22" s="432"/>
      <c r="F22" s="432"/>
      <c r="G22" s="432"/>
      <c r="H22" s="432"/>
      <c r="I22" s="432"/>
    </row>
    <row r="23" spans="1:8" ht="15.75">
      <c r="A23" s="589"/>
      <c r="B23" s="590"/>
      <c r="C23" s="433"/>
      <c r="D23" s="432"/>
      <c r="E23" s="432"/>
      <c r="F23" s="432"/>
      <c r="G23" s="432"/>
      <c r="H23" s="432"/>
    </row>
    <row r="24" spans="1:8" ht="15.75">
      <c r="A24" s="589"/>
      <c r="B24" s="591"/>
      <c r="C24" s="432"/>
      <c r="D24" s="432"/>
      <c r="E24" s="432"/>
      <c r="F24" s="432"/>
      <c r="G24" s="432"/>
      <c r="H24" s="432"/>
    </row>
    <row r="25" spans="1:8" ht="15.75">
      <c r="A25" s="755"/>
      <c r="B25" s="755"/>
      <c r="C25" s="432"/>
      <c r="D25" s="432"/>
      <c r="E25" s="432"/>
      <c r="F25" s="432"/>
      <c r="G25" s="432"/>
      <c r="H25" s="432"/>
    </row>
    <row r="26" spans="1:8" ht="15.75">
      <c r="A26" s="8"/>
      <c r="B26" s="432"/>
      <c r="C26" s="432"/>
      <c r="D26" s="432"/>
      <c r="E26" s="432"/>
      <c r="F26" s="432"/>
      <c r="G26" s="432"/>
      <c r="H26" s="432"/>
    </row>
    <row r="27" spans="1:8" ht="15.75">
      <c r="A27" s="664"/>
      <c r="B27" s="664"/>
      <c r="C27" s="432"/>
      <c r="D27" s="432"/>
      <c r="E27" s="432"/>
      <c r="F27" s="432"/>
      <c r="G27" s="432"/>
      <c r="H27" s="432"/>
    </row>
    <row r="28" spans="3:9" ht="15.75">
      <c r="C28" s="432"/>
      <c r="D28" s="432"/>
      <c r="E28" s="432"/>
      <c r="F28" s="432"/>
      <c r="G28" s="432"/>
      <c r="H28" s="432"/>
      <c r="I28" s="432"/>
    </row>
    <row r="29" spans="3:9" ht="15.75">
      <c r="C29" s="432"/>
      <c r="D29" s="432"/>
      <c r="E29" s="432"/>
      <c r="F29" s="432"/>
      <c r="G29" s="432"/>
      <c r="H29" s="432"/>
      <c r="I29" s="432"/>
    </row>
    <row r="30" spans="3:9" ht="15.75">
      <c r="C30" s="432"/>
      <c r="D30" s="432"/>
      <c r="E30" s="432"/>
      <c r="F30" s="432"/>
      <c r="G30" s="432"/>
      <c r="H30" s="432"/>
      <c r="I30" s="432"/>
    </row>
    <row r="31" spans="3:9" ht="15.75">
      <c r="C31" s="432"/>
      <c r="D31" s="432"/>
      <c r="E31" s="432"/>
      <c r="F31" s="432"/>
      <c r="G31" s="432"/>
      <c r="H31" s="432"/>
      <c r="I31" s="432"/>
    </row>
    <row r="32" spans="3:9" ht="15.75">
      <c r="C32" s="432"/>
      <c r="D32" s="432"/>
      <c r="E32" s="432"/>
      <c r="F32" s="432"/>
      <c r="G32" s="432"/>
      <c r="H32" s="432"/>
      <c r="I32" s="432"/>
    </row>
    <row r="33" spans="3:9" ht="15.75">
      <c r="C33" s="432"/>
      <c r="D33" s="432"/>
      <c r="E33" s="432"/>
      <c r="F33" s="432"/>
      <c r="G33" s="432"/>
      <c r="H33" s="432"/>
      <c r="I33" s="432"/>
    </row>
    <row r="34" spans="3:9" ht="15.75">
      <c r="C34" s="432"/>
      <c r="D34" s="432"/>
      <c r="E34" s="432"/>
      <c r="F34" s="432"/>
      <c r="G34" s="432"/>
      <c r="H34" s="432"/>
      <c r="I34" s="432"/>
    </row>
    <row r="35" spans="3:9" ht="15.75">
      <c r="C35" s="432"/>
      <c r="D35" s="432"/>
      <c r="E35" s="432"/>
      <c r="F35" s="432"/>
      <c r="G35" s="432"/>
      <c r="H35" s="432"/>
      <c r="I35" s="432"/>
    </row>
    <row r="36" spans="3:9" ht="15.75">
      <c r="C36" s="432"/>
      <c r="D36" s="432"/>
      <c r="E36" s="432"/>
      <c r="F36" s="432"/>
      <c r="G36" s="432"/>
      <c r="H36" s="432"/>
      <c r="I36" s="432"/>
    </row>
    <row r="37" spans="3:9" ht="15.75">
      <c r="C37" s="432"/>
      <c r="D37" s="432"/>
      <c r="E37" s="432"/>
      <c r="F37" s="432"/>
      <c r="G37" s="432"/>
      <c r="H37" s="432"/>
      <c r="I37" s="432"/>
    </row>
    <row r="38" spans="3:9" ht="15.75">
      <c r="C38" s="432"/>
      <c r="D38" s="432"/>
      <c r="E38" s="432"/>
      <c r="F38" s="432"/>
      <c r="G38" s="432"/>
      <c r="H38" s="432"/>
      <c r="I38" s="432"/>
    </row>
    <row r="39" spans="3:9" ht="15.75">
      <c r="C39" s="432"/>
      <c r="D39" s="432"/>
      <c r="E39" s="432"/>
      <c r="F39" s="432"/>
      <c r="G39" s="432"/>
      <c r="H39" s="432"/>
      <c r="I39" s="432"/>
    </row>
    <row r="40" spans="3:9" ht="15.75">
      <c r="C40" s="432"/>
      <c r="D40" s="432"/>
      <c r="E40" s="432"/>
      <c r="F40" s="432"/>
      <c r="G40" s="432"/>
      <c r="H40" s="432"/>
      <c r="I40" s="432"/>
    </row>
    <row r="41" spans="3:9" ht="15.75">
      <c r="C41" s="432"/>
      <c r="D41" s="432"/>
      <c r="E41" s="432"/>
      <c r="F41" s="432"/>
      <c r="G41" s="432"/>
      <c r="H41" s="432"/>
      <c r="I41" s="432"/>
    </row>
    <row r="42" spans="3:9" ht="15.75">
      <c r="C42" s="432"/>
      <c r="D42" s="432"/>
      <c r="E42" s="432"/>
      <c r="F42" s="432"/>
      <c r="G42" s="432"/>
      <c r="H42" s="432"/>
      <c r="I42" s="432"/>
    </row>
    <row r="43" spans="3:9" ht="15.75">
      <c r="C43" s="432"/>
      <c r="D43" s="432"/>
      <c r="E43" s="432"/>
      <c r="F43" s="432"/>
      <c r="G43" s="432"/>
      <c r="H43" s="432"/>
      <c r="I43" s="432"/>
    </row>
    <row r="44" spans="3:9" ht="15.75">
      <c r="C44" s="432"/>
      <c r="D44" s="432"/>
      <c r="E44" s="432"/>
      <c r="F44" s="432"/>
      <c r="G44" s="432"/>
      <c r="H44" s="432"/>
      <c r="I44" s="432"/>
    </row>
    <row r="45" spans="3:9" ht="15.75">
      <c r="C45" s="432"/>
      <c r="D45" s="432"/>
      <c r="E45" s="432"/>
      <c r="F45" s="432"/>
      <c r="G45" s="432"/>
      <c r="H45" s="432"/>
      <c r="I45" s="432"/>
    </row>
    <row r="46" spans="3:9" ht="15.75">
      <c r="C46" s="432"/>
      <c r="D46" s="432"/>
      <c r="E46" s="432"/>
      <c r="F46" s="432"/>
      <c r="G46" s="432"/>
      <c r="H46" s="432"/>
      <c r="I46" s="432"/>
    </row>
    <row r="47" spans="3:9" ht="15.75">
      <c r="C47" s="432"/>
      <c r="D47" s="432"/>
      <c r="E47" s="432"/>
      <c r="F47" s="432"/>
      <c r="G47" s="432"/>
      <c r="H47" s="432"/>
      <c r="I47" s="432"/>
    </row>
    <row r="48" spans="3:9" ht="15.75">
      <c r="C48" s="432"/>
      <c r="D48" s="432"/>
      <c r="E48" s="432"/>
      <c r="F48" s="432"/>
      <c r="G48" s="432"/>
      <c r="H48" s="432"/>
      <c r="I48" s="432"/>
    </row>
    <row r="49" spans="3:9" ht="15.75">
      <c r="C49" s="432"/>
      <c r="D49" s="432"/>
      <c r="E49" s="432"/>
      <c r="F49" s="432"/>
      <c r="G49" s="432"/>
      <c r="H49" s="432"/>
      <c r="I49" s="432"/>
    </row>
    <row r="50" spans="3:9" ht="15.75">
      <c r="C50" s="432"/>
      <c r="D50" s="432"/>
      <c r="E50" s="432"/>
      <c r="F50" s="432"/>
      <c r="G50" s="432"/>
      <c r="H50" s="432"/>
      <c r="I50" s="432"/>
    </row>
    <row r="51" spans="3:9" ht="15.75">
      <c r="C51" s="432"/>
      <c r="D51" s="432"/>
      <c r="E51" s="432"/>
      <c r="F51" s="432"/>
      <c r="G51" s="432"/>
      <c r="H51" s="432"/>
      <c r="I51" s="432"/>
    </row>
    <row r="52" spans="3:9" ht="15.75">
      <c r="C52" s="432"/>
      <c r="D52" s="432"/>
      <c r="E52" s="432"/>
      <c r="F52" s="432"/>
      <c r="G52" s="432"/>
      <c r="H52" s="432"/>
      <c r="I52" s="432"/>
    </row>
    <row r="53" spans="3:9" ht="15.75">
      <c r="C53" s="432"/>
      <c r="D53" s="432"/>
      <c r="E53" s="432"/>
      <c r="F53" s="432"/>
      <c r="G53" s="432"/>
      <c r="H53" s="432"/>
      <c r="I53" s="432"/>
    </row>
    <row r="54" spans="3:9" ht="15.75">
      <c r="C54" s="432"/>
      <c r="D54" s="432"/>
      <c r="E54" s="432"/>
      <c r="F54" s="432"/>
      <c r="G54" s="432"/>
      <c r="H54" s="432"/>
      <c r="I54" s="432"/>
    </row>
    <row r="55" spans="3:9" ht="15.75">
      <c r="C55" s="432"/>
      <c r="D55" s="432"/>
      <c r="E55" s="432"/>
      <c r="F55" s="432"/>
      <c r="G55" s="432"/>
      <c r="H55" s="432"/>
      <c r="I55" s="432"/>
    </row>
    <row r="56" spans="3:9" ht="15.75">
      <c r="C56" s="432"/>
      <c r="D56" s="432"/>
      <c r="E56" s="432"/>
      <c r="F56" s="432"/>
      <c r="G56" s="432"/>
      <c r="H56" s="432"/>
      <c r="I56" s="432"/>
    </row>
    <row r="57" spans="3:9" ht="15.75">
      <c r="C57" s="432"/>
      <c r="D57" s="432"/>
      <c r="E57" s="432"/>
      <c r="F57" s="432"/>
      <c r="G57" s="432"/>
      <c r="H57" s="432"/>
      <c r="I57" s="432"/>
    </row>
    <row r="58" spans="3:9" ht="15.75">
      <c r="C58" s="432"/>
      <c r="D58" s="432"/>
      <c r="E58" s="432"/>
      <c r="F58" s="432"/>
      <c r="G58" s="432"/>
      <c r="H58" s="432"/>
      <c r="I58" s="432"/>
    </row>
    <row r="59" spans="3:9" ht="15.75">
      <c r="C59" s="432"/>
      <c r="D59" s="432"/>
      <c r="E59" s="432"/>
      <c r="F59" s="432"/>
      <c r="G59" s="432"/>
      <c r="H59" s="432"/>
      <c r="I59" s="432"/>
    </row>
    <row r="60" spans="3:9" ht="15.75">
      <c r="C60" s="432"/>
      <c r="D60" s="432"/>
      <c r="E60" s="432"/>
      <c r="F60" s="432"/>
      <c r="G60" s="432"/>
      <c r="H60" s="432"/>
      <c r="I60" s="432"/>
    </row>
    <row r="61" spans="3:9" ht="15.75">
      <c r="C61" s="432"/>
      <c r="D61" s="432"/>
      <c r="E61" s="432"/>
      <c r="F61" s="432"/>
      <c r="G61" s="432"/>
      <c r="H61" s="432"/>
      <c r="I61" s="432"/>
    </row>
    <row r="62" spans="3:9" ht="15.75">
      <c r="C62" s="432"/>
      <c r="D62" s="432"/>
      <c r="E62" s="432"/>
      <c r="F62" s="432"/>
      <c r="G62" s="432"/>
      <c r="H62" s="432"/>
      <c r="I62" s="432"/>
    </row>
    <row r="63" spans="3:9" ht="15.75">
      <c r="C63" s="432"/>
      <c r="D63" s="432"/>
      <c r="E63" s="432"/>
      <c r="F63" s="432"/>
      <c r="G63" s="432"/>
      <c r="H63" s="432"/>
      <c r="I63" s="432"/>
    </row>
    <row r="64" spans="3:9" ht="15.75">
      <c r="C64" s="432"/>
      <c r="D64" s="432"/>
      <c r="E64" s="432"/>
      <c r="F64" s="432"/>
      <c r="G64" s="432"/>
      <c r="H64" s="432"/>
      <c r="I64" s="432"/>
    </row>
    <row r="65" spans="3:9" ht="15.75">
      <c r="C65" s="432"/>
      <c r="D65" s="432"/>
      <c r="E65" s="432"/>
      <c r="F65" s="432"/>
      <c r="G65" s="432"/>
      <c r="H65" s="432"/>
      <c r="I65" s="432"/>
    </row>
    <row r="66" spans="3:9" ht="15.75">
      <c r="C66" s="432"/>
      <c r="D66" s="432"/>
      <c r="E66" s="432"/>
      <c r="F66" s="432"/>
      <c r="G66" s="432"/>
      <c r="H66" s="432"/>
      <c r="I66" s="432"/>
    </row>
    <row r="67" spans="3:9" ht="15.75">
      <c r="C67" s="432"/>
      <c r="D67" s="432"/>
      <c r="E67" s="432"/>
      <c r="F67" s="432"/>
      <c r="G67" s="432"/>
      <c r="H67" s="432"/>
      <c r="I67" s="432"/>
    </row>
    <row r="68" spans="3:9" ht="15.75">
      <c r="C68" s="432"/>
      <c r="D68" s="432"/>
      <c r="E68" s="432"/>
      <c r="F68" s="432"/>
      <c r="G68" s="432"/>
      <c r="H68" s="432"/>
      <c r="I68" s="432"/>
    </row>
    <row r="69" spans="3:9" ht="15.75">
      <c r="C69" s="432"/>
      <c r="D69" s="432"/>
      <c r="E69" s="432"/>
      <c r="F69" s="432"/>
      <c r="G69" s="432"/>
      <c r="H69" s="432"/>
      <c r="I69" s="432"/>
    </row>
    <row r="70" spans="3:9" ht="15.75">
      <c r="C70" s="432"/>
      <c r="D70" s="432"/>
      <c r="E70" s="432"/>
      <c r="F70" s="432"/>
      <c r="G70" s="432"/>
      <c r="H70" s="432"/>
      <c r="I70" s="432"/>
    </row>
    <row r="71" spans="3:9" ht="15.75">
      <c r="C71" s="432"/>
      <c r="D71" s="432"/>
      <c r="E71" s="432"/>
      <c r="F71" s="432"/>
      <c r="G71" s="432"/>
      <c r="H71" s="432"/>
      <c r="I71" s="432"/>
    </row>
    <row r="72" spans="3:9" ht="15.75">
      <c r="C72" s="432"/>
      <c r="D72" s="432"/>
      <c r="E72" s="432"/>
      <c r="F72" s="432"/>
      <c r="G72" s="432"/>
      <c r="H72" s="432"/>
      <c r="I72" s="432"/>
    </row>
    <row r="73" spans="3:9" ht="15.75">
      <c r="C73" s="432"/>
      <c r="D73" s="432"/>
      <c r="E73" s="432"/>
      <c r="F73" s="432"/>
      <c r="G73" s="432"/>
      <c r="H73" s="432"/>
      <c r="I73" s="432"/>
    </row>
    <row r="74" spans="3:9" ht="15.75">
      <c r="C74" s="432"/>
      <c r="D74" s="432"/>
      <c r="E74" s="432"/>
      <c r="F74" s="432"/>
      <c r="G74" s="432"/>
      <c r="H74" s="432"/>
      <c r="I74" s="432"/>
    </row>
    <row r="75" spans="3:9" ht="15.75">
      <c r="C75" s="432"/>
      <c r="D75" s="432"/>
      <c r="E75" s="432"/>
      <c r="F75" s="432"/>
      <c r="G75" s="432"/>
      <c r="H75" s="432"/>
      <c r="I75" s="432"/>
    </row>
    <row r="76" spans="3:9" ht="15.75">
      <c r="C76" s="432"/>
      <c r="D76" s="432"/>
      <c r="E76" s="432"/>
      <c r="F76" s="432"/>
      <c r="G76" s="432"/>
      <c r="H76" s="432"/>
      <c r="I76" s="432"/>
    </row>
    <row r="77" spans="3:9" ht="15.75">
      <c r="C77" s="432"/>
      <c r="D77" s="432"/>
      <c r="E77" s="432"/>
      <c r="F77" s="432"/>
      <c r="G77" s="432"/>
      <c r="H77" s="432"/>
      <c r="I77" s="432"/>
    </row>
    <row r="78" spans="3:9" ht="15.75">
      <c r="C78" s="432"/>
      <c r="D78" s="432"/>
      <c r="E78" s="432"/>
      <c r="F78" s="432"/>
      <c r="G78" s="432"/>
      <c r="H78" s="432"/>
      <c r="I78" s="432"/>
    </row>
    <row r="79" spans="3:9" ht="15.75">
      <c r="C79" s="432"/>
      <c r="D79" s="432"/>
      <c r="E79" s="432"/>
      <c r="F79" s="432"/>
      <c r="G79" s="432"/>
      <c r="H79" s="432"/>
      <c r="I79" s="432"/>
    </row>
    <row r="80" spans="3:9" ht="15.75">
      <c r="C80" s="432"/>
      <c r="D80" s="432"/>
      <c r="E80" s="432"/>
      <c r="F80" s="432"/>
      <c r="G80" s="432"/>
      <c r="H80" s="432"/>
      <c r="I80" s="432"/>
    </row>
    <row r="81" spans="3:9" ht="15.75">
      <c r="C81" s="432"/>
      <c r="D81" s="432"/>
      <c r="E81" s="432"/>
      <c r="F81" s="432"/>
      <c r="G81" s="432"/>
      <c r="H81" s="432"/>
      <c r="I81" s="432"/>
    </row>
    <row r="82" spans="3:9" ht="15.75">
      <c r="C82" s="432"/>
      <c r="D82" s="432"/>
      <c r="E82" s="432"/>
      <c r="F82" s="432"/>
      <c r="G82" s="432"/>
      <c r="H82" s="432"/>
      <c r="I82" s="432"/>
    </row>
  </sheetData>
  <sheetProtection/>
  <mergeCells count="13">
    <mergeCell ref="D3:D4"/>
    <mergeCell ref="A2:I2"/>
    <mergeCell ref="H3:H4"/>
    <mergeCell ref="A25:B25"/>
    <mergeCell ref="A27:B27"/>
    <mergeCell ref="A1:I1"/>
    <mergeCell ref="C3:C4"/>
    <mergeCell ref="I3:I4"/>
    <mergeCell ref="A3:A4"/>
    <mergeCell ref="B3:B4"/>
    <mergeCell ref="E3:E4"/>
    <mergeCell ref="G3:G4"/>
    <mergeCell ref="F3:F4"/>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1:L30"/>
  <sheetViews>
    <sheetView zoomScale="50" zoomScaleNormal="5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6" sqref="A26:B30"/>
    </sheetView>
  </sheetViews>
  <sheetFormatPr defaultColWidth="9.140625" defaultRowHeight="12.75"/>
  <cols>
    <col min="1" max="1" width="7.8515625" style="2" customWidth="1"/>
    <col min="2" max="2" width="46.8515625" style="76" customWidth="1"/>
    <col min="3" max="3" width="13.8515625" style="2" bestFit="1" customWidth="1"/>
    <col min="4" max="4" width="14.00390625" style="2" customWidth="1"/>
    <col min="5" max="6" width="14.28125" style="2" customWidth="1"/>
    <col min="7" max="7" width="15.140625" style="2" bestFit="1" customWidth="1"/>
    <col min="8" max="8" width="18.00390625" style="2" customWidth="1"/>
    <col min="9" max="9" width="14.57421875" style="2" customWidth="1"/>
    <col min="10" max="10" width="13.421875" style="2" bestFit="1" customWidth="1"/>
    <col min="11" max="11" width="15.7109375" style="2" customWidth="1"/>
    <col min="12" max="12" width="13.8515625" style="2" bestFit="1" customWidth="1"/>
    <col min="13" max="16384" width="9.140625" style="2" customWidth="1"/>
  </cols>
  <sheetData>
    <row r="1" spans="1:12" ht="34.5" customHeight="1">
      <c r="A1" s="784" t="s">
        <v>1234</v>
      </c>
      <c r="B1" s="785"/>
      <c r="C1" s="785"/>
      <c r="D1" s="785"/>
      <c r="E1" s="785"/>
      <c r="F1" s="785"/>
      <c r="G1" s="785"/>
      <c r="H1" s="785"/>
      <c r="I1" s="785"/>
      <c r="J1" s="785"/>
      <c r="K1" s="785"/>
      <c r="L1" s="786"/>
    </row>
    <row r="2" spans="1:12" ht="34.5" customHeight="1">
      <c r="A2" s="787" t="s">
        <v>1011</v>
      </c>
      <c r="B2" s="788"/>
      <c r="C2" s="788"/>
      <c r="D2" s="788"/>
      <c r="E2" s="788"/>
      <c r="F2" s="788"/>
      <c r="G2" s="788"/>
      <c r="H2" s="788"/>
      <c r="I2" s="788"/>
      <c r="J2" s="788"/>
      <c r="K2" s="788"/>
      <c r="L2" s="789"/>
    </row>
    <row r="3" spans="1:12" s="5" customFormat="1" ht="32.25" customHeight="1">
      <c r="A3" s="690" t="s">
        <v>342</v>
      </c>
      <c r="B3" s="691"/>
      <c r="C3" s="713" t="s">
        <v>508</v>
      </c>
      <c r="D3" s="713"/>
      <c r="E3" s="713" t="s">
        <v>509</v>
      </c>
      <c r="F3" s="713"/>
      <c r="G3" s="713" t="s">
        <v>510</v>
      </c>
      <c r="H3" s="713"/>
      <c r="I3" s="713" t="s">
        <v>477</v>
      </c>
      <c r="J3" s="713"/>
      <c r="K3" s="713" t="s">
        <v>502</v>
      </c>
      <c r="L3" s="709"/>
    </row>
    <row r="4" spans="1:12" s="5" customFormat="1" ht="24.75" customHeight="1">
      <c r="A4" s="690"/>
      <c r="B4" s="691"/>
      <c r="C4" s="14" t="s">
        <v>1235</v>
      </c>
      <c r="D4" s="14" t="s">
        <v>1236</v>
      </c>
      <c r="E4" s="14" t="s">
        <v>1235</v>
      </c>
      <c r="F4" s="14" t="s">
        <v>1238</v>
      </c>
      <c r="G4" s="14" t="s">
        <v>1235</v>
      </c>
      <c r="H4" s="14" t="s">
        <v>1236</v>
      </c>
      <c r="I4" s="14" t="s">
        <v>1239</v>
      </c>
      <c r="J4" s="14" t="s">
        <v>1236</v>
      </c>
      <c r="K4" s="14" t="s">
        <v>1235</v>
      </c>
      <c r="L4" s="28" t="s">
        <v>1236</v>
      </c>
    </row>
    <row r="5" spans="1:12" s="172" customFormat="1" ht="33" customHeight="1">
      <c r="A5" s="30"/>
      <c r="B5" s="102"/>
      <c r="C5" s="36" t="s">
        <v>452</v>
      </c>
      <c r="D5" s="36" t="s">
        <v>453</v>
      </c>
      <c r="E5" s="36" t="s">
        <v>454</v>
      </c>
      <c r="F5" s="36" t="s">
        <v>461</v>
      </c>
      <c r="G5" s="36" t="s">
        <v>455</v>
      </c>
      <c r="H5" s="36" t="s">
        <v>456</v>
      </c>
      <c r="I5" s="36" t="s">
        <v>457</v>
      </c>
      <c r="J5" s="36" t="s">
        <v>458</v>
      </c>
      <c r="K5" s="36" t="s">
        <v>327</v>
      </c>
      <c r="L5" s="95" t="s">
        <v>328</v>
      </c>
    </row>
    <row r="6" spans="1:12" ht="31.5">
      <c r="A6" s="30">
        <v>1</v>
      </c>
      <c r="B6" s="62" t="s">
        <v>338</v>
      </c>
      <c r="C6" s="244">
        <v>458858</v>
      </c>
      <c r="D6" s="245">
        <f>C17</f>
        <v>366469.76</v>
      </c>
      <c r="E6" s="244">
        <v>4698751</v>
      </c>
      <c r="F6" s="245">
        <f>E17</f>
        <v>5122441.45</v>
      </c>
      <c r="G6" s="244">
        <v>258469</v>
      </c>
      <c r="H6" s="245">
        <f>G17</f>
        <v>395279.89</v>
      </c>
      <c r="I6" s="244">
        <v>402324</v>
      </c>
      <c r="J6" s="245">
        <f>SUM(I17)</f>
        <v>354823.36</v>
      </c>
      <c r="K6" s="245">
        <f aca="true" t="shared" si="0" ref="K6:L8">C6+E6+G6+I6</f>
        <v>5818402</v>
      </c>
      <c r="L6" s="246">
        <f t="shared" si="0"/>
        <v>6239014.46</v>
      </c>
    </row>
    <row r="7" spans="1:12" ht="36.75" customHeight="1">
      <c r="A7" s="30">
        <v>2</v>
      </c>
      <c r="B7" s="62" t="s">
        <v>154</v>
      </c>
      <c r="C7" s="245">
        <v>1246679</v>
      </c>
      <c r="D7" s="245">
        <f aca="true" t="shared" si="1" ref="D7:J7">SUM(D8:D15)</f>
        <v>643985.28</v>
      </c>
      <c r="E7" s="245">
        <v>563602</v>
      </c>
      <c r="F7" s="245">
        <f t="shared" si="1"/>
        <v>579653.52</v>
      </c>
      <c r="G7" s="245">
        <v>2135005</v>
      </c>
      <c r="H7" s="245">
        <f t="shared" si="1"/>
        <v>2180151.09</v>
      </c>
      <c r="I7" s="245">
        <v>196812</v>
      </c>
      <c r="J7" s="245">
        <f t="shared" si="1"/>
        <v>131200.19</v>
      </c>
      <c r="K7" s="245">
        <f t="shared" si="0"/>
        <v>4142098</v>
      </c>
      <c r="L7" s="246">
        <f t="shared" si="0"/>
        <v>3534990.0799999996</v>
      </c>
    </row>
    <row r="8" spans="1:12" ht="18.75">
      <c r="A8" s="30">
        <v>3</v>
      </c>
      <c r="B8" s="63" t="s">
        <v>155</v>
      </c>
      <c r="C8" s="227">
        <v>1246679</v>
      </c>
      <c r="D8" s="227">
        <v>643985.28</v>
      </c>
      <c r="E8" s="227">
        <v>0</v>
      </c>
      <c r="F8" s="227">
        <v>0</v>
      </c>
      <c r="G8" s="227">
        <v>0</v>
      </c>
      <c r="H8" s="227">
        <v>0</v>
      </c>
      <c r="I8" s="227">
        <v>0</v>
      </c>
      <c r="J8" s="227">
        <v>0</v>
      </c>
      <c r="K8" s="245">
        <f t="shared" si="0"/>
        <v>1246679</v>
      </c>
      <c r="L8" s="246">
        <f t="shared" si="0"/>
        <v>643985.28</v>
      </c>
    </row>
    <row r="9" spans="1:12" ht="15.75">
      <c r="A9" s="30">
        <v>4</v>
      </c>
      <c r="B9" s="63" t="s">
        <v>489</v>
      </c>
      <c r="C9" s="247" t="s">
        <v>488</v>
      </c>
      <c r="D9" s="247" t="s">
        <v>488</v>
      </c>
      <c r="E9" s="248">
        <v>562242</v>
      </c>
      <c r="F9" s="604">
        <v>579653.52</v>
      </c>
      <c r="G9" s="247" t="s">
        <v>488</v>
      </c>
      <c r="H9" s="247" t="s">
        <v>488</v>
      </c>
      <c r="I9" s="247" t="s">
        <v>488</v>
      </c>
      <c r="J9" s="247" t="s">
        <v>488</v>
      </c>
      <c r="K9" s="245">
        <f>E9</f>
        <v>562242</v>
      </c>
      <c r="L9" s="246">
        <f>F9</f>
        <v>579653.52</v>
      </c>
    </row>
    <row r="10" spans="1:12" s="172" customFormat="1" ht="15.75">
      <c r="A10" s="30">
        <v>5</v>
      </c>
      <c r="B10" s="171" t="s">
        <v>34</v>
      </c>
      <c r="C10" s="247" t="s">
        <v>488</v>
      </c>
      <c r="D10" s="247" t="s">
        <v>488</v>
      </c>
      <c r="E10" s="248">
        <v>0</v>
      </c>
      <c r="F10" s="248">
        <v>0</v>
      </c>
      <c r="G10" s="247" t="s">
        <v>488</v>
      </c>
      <c r="H10" s="247" t="s">
        <v>488</v>
      </c>
      <c r="I10" s="247" t="s">
        <v>488</v>
      </c>
      <c r="J10" s="247" t="s">
        <v>488</v>
      </c>
      <c r="K10" s="245">
        <f>E10</f>
        <v>0</v>
      </c>
      <c r="L10" s="246">
        <f>F10</f>
        <v>0</v>
      </c>
    </row>
    <row r="11" spans="1:12" ht="15.75">
      <c r="A11" s="30">
        <v>6</v>
      </c>
      <c r="B11" s="63" t="s">
        <v>490</v>
      </c>
      <c r="C11" s="247" t="s">
        <v>488</v>
      </c>
      <c r="D11" s="247" t="s">
        <v>488</v>
      </c>
      <c r="E11" s="227">
        <v>1360</v>
      </c>
      <c r="F11" s="227">
        <v>0</v>
      </c>
      <c r="G11" s="244">
        <v>0</v>
      </c>
      <c r="H11" s="244">
        <v>0</v>
      </c>
      <c r="I11" s="244">
        <v>0</v>
      </c>
      <c r="J11" s="244">
        <v>0</v>
      </c>
      <c r="K11" s="245">
        <f>E11+G11+I11</f>
        <v>1360</v>
      </c>
      <c r="L11" s="246">
        <f>F11+H11+J11</f>
        <v>0</v>
      </c>
    </row>
    <row r="12" spans="1:12" ht="15.75">
      <c r="A12" s="30">
        <v>7</v>
      </c>
      <c r="B12" s="63" t="s">
        <v>491</v>
      </c>
      <c r="C12" s="227">
        <v>0</v>
      </c>
      <c r="D12" s="227">
        <v>0</v>
      </c>
      <c r="E12" s="227">
        <v>0</v>
      </c>
      <c r="F12" s="227">
        <v>0</v>
      </c>
      <c r="G12" s="227">
        <v>0</v>
      </c>
      <c r="H12" s="227">
        <v>495</v>
      </c>
      <c r="I12" s="227">
        <v>196594</v>
      </c>
      <c r="J12" s="227">
        <v>130990.53</v>
      </c>
      <c r="K12" s="245">
        <f>C12+E12+G12+I12</f>
        <v>196594</v>
      </c>
      <c r="L12" s="246">
        <f>D12+F12+H12+J12</f>
        <v>131485.53</v>
      </c>
    </row>
    <row r="13" spans="1:12" ht="18.75">
      <c r="A13" s="30">
        <v>8</v>
      </c>
      <c r="B13" s="71" t="s">
        <v>156</v>
      </c>
      <c r="C13" s="247" t="s">
        <v>488</v>
      </c>
      <c r="D13" s="247" t="s">
        <v>488</v>
      </c>
      <c r="E13" s="247" t="s">
        <v>488</v>
      </c>
      <c r="F13" s="247" t="s">
        <v>488</v>
      </c>
      <c r="G13" s="227">
        <v>1961236</v>
      </c>
      <c r="H13" s="227">
        <v>2051092.45</v>
      </c>
      <c r="I13" s="249" t="s">
        <v>488</v>
      </c>
      <c r="J13" s="249" t="s">
        <v>488</v>
      </c>
      <c r="K13" s="245">
        <f>G13</f>
        <v>1961236</v>
      </c>
      <c r="L13" s="246">
        <f>H13</f>
        <v>2051092.45</v>
      </c>
    </row>
    <row r="14" spans="1:12" ht="15.75">
      <c r="A14" s="30">
        <v>9</v>
      </c>
      <c r="B14" s="63" t="s">
        <v>62</v>
      </c>
      <c r="C14" s="247" t="s">
        <v>488</v>
      </c>
      <c r="D14" s="247" t="s">
        <v>488</v>
      </c>
      <c r="E14" s="247" t="s">
        <v>488</v>
      </c>
      <c r="F14" s="247" t="s">
        <v>488</v>
      </c>
      <c r="G14" s="227">
        <v>173769</v>
      </c>
      <c r="H14" s="227">
        <v>128563.64</v>
      </c>
      <c r="I14" s="249" t="s">
        <v>488</v>
      </c>
      <c r="J14" s="249" t="s">
        <v>488</v>
      </c>
      <c r="K14" s="245">
        <f>G14</f>
        <v>173769</v>
      </c>
      <c r="L14" s="246">
        <f>H14</f>
        <v>128563.64</v>
      </c>
    </row>
    <row r="15" spans="1:12" ht="18.75">
      <c r="A15" s="30">
        <v>10</v>
      </c>
      <c r="B15" s="63" t="s">
        <v>157</v>
      </c>
      <c r="C15" s="227">
        <v>0</v>
      </c>
      <c r="D15" s="227">
        <v>0</v>
      </c>
      <c r="E15" s="227">
        <v>0</v>
      </c>
      <c r="F15" s="227">
        <v>0</v>
      </c>
      <c r="G15" s="227">
        <v>0</v>
      </c>
      <c r="H15" s="227">
        <v>0</v>
      </c>
      <c r="I15" s="227">
        <v>218</v>
      </c>
      <c r="J15" s="227">
        <v>209.66</v>
      </c>
      <c r="K15" s="245">
        <f>C15+G15+I15</f>
        <v>218</v>
      </c>
      <c r="L15" s="246">
        <f>D15+H15+J15</f>
        <v>209.66</v>
      </c>
    </row>
    <row r="16" spans="1:12" ht="15.75">
      <c r="A16" s="30">
        <v>11</v>
      </c>
      <c r="B16" s="62" t="s">
        <v>339</v>
      </c>
      <c r="C16" s="244">
        <v>1339067</v>
      </c>
      <c r="D16" s="244">
        <v>693942.79</v>
      </c>
      <c r="E16" s="244">
        <v>139912</v>
      </c>
      <c r="F16" s="244">
        <v>345479.51</v>
      </c>
      <c r="G16" s="227">
        <v>1998194</v>
      </c>
      <c r="H16" s="599">
        <v>2074268.66</v>
      </c>
      <c r="I16" s="244">
        <v>244313</v>
      </c>
      <c r="J16" s="244">
        <v>131402.01</v>
      </c>
      <c r="K16" s="245">
        <f aca="true" t="shared" si="2" ref="K16:L18">C16+E16+G16+I16</f>
        <v>3721486</v>
      </c>
      <c r="L16" s="246">
        <f t="shared" si="2"/>
        <v>3245092.9699999997</v>
      </c>
    </row>
    <row r="17" spans="1:12" ht="31.5">
      <c r="A17" s="30">
        <v>12</v>
      </c>
      <c r="B17" s="62" t="s">
        <v>63</v>
      </c>
      <c r="C17" s="245">
        <v>366469.76</v>
      </c>
      <c r="D17" s="245">
        <f aca="true" t="shared" si="3" ref="D17:J17">D6+D7-D16</f>
        <v>316512.25</v>
      </c>
      <c r="E17" s="245">
        <v>5122441.45</v>
      </c>
      <c r="F17" s="245">
        <f t="shared" si="3"/>
        <v>5356615.460000001</v>
      </c>
      <c r="G17" s="245">
        <v>395279.89</v>
      </c>
      <c r="H17" s="245">
        <f t="shared" si="3"/>
        <v>501162.32000000007</v>
      </c>
      <c r="I17" s="245">
        <v>354823.36</v>
      </c>
      <c r="J17" s="245">
        <f t="shared" si="3"/>
        <v>354621.54</v>
      </c>
      <c r="K17" s="245">
        <f>C17+E17+G17+I17</f>
        <v>6239014.46</v>
      </c>
      <c r="L17" s="246">
        <f t="shared" si="2"/>
        <v>6528911.570000001</v>
      </c>
    </row>
    <row r="18" spans="1:12" ht="35.25" thickBot="1">
      <c r="A18" s="31">
        <v>13</v>
      </c>
      <c r="B18" s="111" t="s">
        <v>158</v>
      </c>
      <c r="C18" s="250">
        <v>88174</v>
      </c>
      <c r="D18" s="250">
        <v>114521.89</v>
      </c>
      <c r="E18" s="250">
        <v>253408</v>
      </c>
      <c r="F18" s="250">
        <v>87511.31</v>
      </c>
      <c r="G18" s="250">
        <v>223701</v>
      </c>
      <c r="H18" s="250">
        <v>237850.25</v>
      </c>
      <c r="I18" s="250">
        <v>165452</v>
      </c>
      <c r="J18" s="250">
        <v>201321</v>
      </c>
      <c r="K18" s="645">
        <f t="shared" si="2"/>
        <v>730735</v>
      </c>
      <c r="L18" s="646">
        <f t="shared" si="2"/>
        <v>641204.45</v>
      </c>
    </row>
    <row r="19" spans="5:8" ht="15.75">
      <c r="E19" s="638"/>
      <c r="F19" s="639"/>
      <c r="H19" s="597"/>
    </row>
    <row r="20" spans="2:12" ht="15.75">
      <c r="B20" s="611"/>
      <c r="C20" s="611"/>
      <c r="D20" s="611"/>
      <c r="E20" s="640"/>
      <c r="F20" s="641"/>
      <c r="G20" s="193"/>
      <c r="H20" s="598"/>
      <c r="I20" s="193"/>
      <c r="J20" s="193"/>
      <c r="K20" s="644"/>
      <c r="L20" s="644"/>
    </row>
    <row r="21" spans="1:12" ht="15.75">
      <c r="A21" s="780" t="s">
        <v>1335</v>
      </c>
      <c r="B21" s="780"/>
      <c r="C21" s="193"/>
      <c r="D21" s="193"/>
      <c r="E21" s="642"/>
      <c r="F21" s="643"/>
      <c r="G21" s="193"/>
      <c r="H21" s="598"/>
      <c r="I21" s="598"/>
      <c r="J21" s="193"/>
      <c r="K21" s="783"/>
      <c r="L21" s="783"/>
    </row>
    <row r="22" spans="1:12" ht="15.75">
      <c r="A22" s="767" t="s">
        <v>8</v>
      </c>
      <c r="B22" s="767"/>
      <c r="C22" s="767"/>
      <c r="D22" s="767"/>
      <c r="E22" s="767"/>
      <c r="H22" s="597"/>
      <c r="K22" s="193"/>
      <c r="L22" s="193"/>
    </row>
    <row r="23" spans="1:8" ht="15.75">
      <c r="A23" s="781" t="s">
        <v>5</v>
      </c>
      <c r="B23" s="781"/>
      <c r="C23" s="781"/>
      <c r="D23" s="781"/>
      <c r="H23" s="597"/>
    </row>
    <row r="24" spans="1:10" ht="15.75">
      <c r="A24" s="782" t="s">
        <v>6</v>
      </c>
      <c r="B24" s="782"/>
      <c r="C24" s="782"/>
      <c r="D24" s="782"/>
      <c r="E24" s="782"/>
      <c r="F24" s="782"/>
      <c r="G24" s="782"/>
      <c r="H24" s="782"/>
      <c r="I24" s="782"/>
      <c r="J24" s="615"/>
    </row>
    <row r="25" spans="1:10" ht="15.75">
      <c r="A25" s="628"/>
      <c r="B25" s="628"/>
      <c r="C25" s="628"/>
      <c r="D25" s="628"/>
      <c r="E25" s="628"/>
      <c r="F25" s="628"/>
      <c r="G25" s="628"/>
      <c r="H25" s="628"/>
      <c r="I25" s="628"/>
      <c r="J25" s="615"/>
    </row>
    <row r="26" spans="1:2" ht="15.75">
      <c r="A26" s="588"/>
      <c r="B26" s="558"/>
    </row>
    <row r="27" spans="1:2" ht="15.75">
      <c r="A27" s="588"/>
      <c r="B27" s="558"/>
    </row>
    <row r="28" spans="1:2" ht="15.75">
      <c r="A28" s="779"/>
      <c r="B28" s="779"/>
    </row>
    <row r="29" spans="1:2" ht="15.75">
      <c r="A29" s="76"/>
      <c r="B29" s="2"/>
    </row>
    <row r="30" spans="1:2" ht="15.75">
      <c r="A30" s="664"/>
      <c r="B30" s="664"/>
    </row>
  </sheetData>
  <sheetProtection/>
  <mergeCells count="16">
    <mergeCell ref="K3:L3"/>
    <mergeCell ref="K21:L21"/>
    <mergeCell ref="A1:L1"/>
    <mergeCell ref="A2:L2"/>
    <mergeCell ref="A3:A4"/>
    <mergeCell ref="B3:B4"/>
    <mergeCell ref="E3:F3"/>
    <mergeCell ref="G3:H3"/>
    <mergeCell ref="A28:B28"/>
    <mergeCell ref="A30:B30"/>
    <mergeCell ref="C3:D3"/>
    <mergeCell ref="I3:J3"/>
    <mergeCell ref="A21:B21"/>
    <mergeCell ref="A22:E22"/>
    <mergeCell ref="A23:D23"/>
    <mergeCell ref="A24:I24"/>
  </mergeCells>
  <printOptions/>
  <pageMargins left="0.57" right="0.49" top="0.96" bottom="0.55" header="0.5118110236220472" footer="0.5118110236220472"/>
  <pageSetup fitToHeight="1" fitToWidth="1"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sheetPr>
    <tabColor indexed="42"/>
  </sheetPr>
  <dimension ref="A1:O5"/>
  <sheetViews>
    <sheetView zoomScale="80" zoomScaleNormal="80" zoomScalePageLayoutView="0" workbookViewId="0" topLeftCell="A1">
      <pane xSplit="2" ySplit="5" topLeftCell="F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8.8515625" style="83" customWidth="1"/>
    <col min="2" max="2" width="40.57421875" style="81" customWidth="1"/>
    <col min="3" max="3" width="17.00390625" style="81" customWidth="1"/>
    <col min="4" max="4" width="15.57421875" style="81" customWidth="1"/>
    <col min="5" max="5" width="13.28125" style="81" customWidth="1"/>
    <col min="6" max="6" width="15.421875" style="81" customWidth="1"/>
    <col min="7" max="7" width="17.7109375" style="81" customWidth="1"/>
    <col min="8" max="8" width="16.421875" style="81" customWidth="1"/>
    <col min="9" max="9" width="15.28125" style="81" customWidth="1"/>
    <col min="10" max="10" width="13.8515625" style="81" customWidth="1"/>
    <col min="11" max="11" width="17.140625" style="81" customWidth="1"/>
    <col min="12" max="12" width="17.00390625" style="81" customWidth="1"/>
    <col min="13" max="13" width="17.28125" style="81" customWidth="1"/>
    <col min="14" max="14" width="18.28125" style="81" customWidth="1"/>
    <col min="15" max="15" width="35.28125" style="81" customWidth="1"/>
    <col min="16" max="16" width="14.7109375" style="81" customWidth="1"/>
    <col min="17" max="16384" width="9.140625" style="81" customWidth="1"/>
  </cols>
  <sheetData>
    <row r="1" spans="2:15" ht="49.5" customHeight="1">
      <c r="B1" s="460" t="s">
        <v>657</v>
      </c>
      <c r="C1" s="791" t="s">
        <v>1240</v>
      </c>
      <c r="D1" s="792"/>
      <c r="E1" s="792"/>
      <c r="F1" s="792"/>
      <c r="G1" s="792"/>
      <c r="H1" s="792"/>
      <c r="I1" s="792"/>
      <c r="J1" s="792"/>
      <c r="K1" s="792"/>
      <c r="L1" s="792"/>
      <c r="M1" s="792"/>
      <c r="N1" s="792"/>
      <c r="O1" s="793"/>
    </row>
    <row r="2" spans="1:15" ht="34.5" customHeight="1">
      <c r="A2" s="668" t="s">
        <v>674</v>
      </c>
      <c r="B2" s="669"/>
      <c r="C2" s="669"/>
      <c r="D2" s="669"/>
      <c r="E2" s="669"/>
      <c r="F2" s="669"/>
      <c r="G2" s="669"/>
      <c r="H2" s="669"/>
      <c r="I2" s="669"/>
      <c r="J2" s="669"/>
      <c r="K2" s="669"/>
      <c r="L2" s="669"/>
      <c r="M2" s="669"/>
      <c r="N2" s="669"/>
      <c r="O2" s="670"/>
    </row>
    <row r="3" spans="1:15" ht="30" customHeight="1">
      <c r="A3" s="795" t="s">
        <v>342</v>
      </c>
      <c r="B3" s="707" t="s">
        <v>341</v>
      </c>
      <c r="C3" s="796" t="s">
        <v>1242</v>
      </c>
      <c r="D3" s="798" t="s">
        <v>1243</v>
      </c>
      <c r="E3" s="800" t="s">
        <v>1244</v>
      </c>
      <c r="F3" s="796" t="s">
        <v>1245</v>
      </c>
      <c r="G3" s="796" t="s">
        <v>1246</v>
      </c>
      <c r="H3" s="796" t="s">
        <v>1247</v>
      </c>
      <c r="I3" s="790" t="s">
        <v>1241</v>
      </c>
      <c r="J3" s="790"/>
      <c r="K3" s="790"/>
      <c r="L3" s="790"/>
      <c r="M3" s="790"/>
      <c r="N3" s="797" t="s">
        <v>1253</v>
      </c>
      <c r="O3" s="794" t="s">
        <v>451</v>
      </c>
    </row>
    <row r="4" spans="1:15" ht="98.25">
      <c r="A4" s="795"/>
      <c r="B4" s="707"/>
      <c r="C4" s="796"/>
      <c r="D4" s="799"/>
      <c r="E4" s="801"/>
      <c r="F4" s="796"/>
      <c r="G4" s="796"/>
      <c r="H4" s="796"/>
      <c r="I4" s="112" t="s">
        <v>1248</v>
      </c>
      <c r="J4" s="112" t="s">
        <v>1249</v>
      </c>
      <c r="K4" s="112" t="s">
        <v>1250</v>
      </c>
      <c r="L4" s="112" t="s">
        <v>1251</v>
      </c>
      <c r="M4" s="272" t="s">
        <v>1252</v>
      </c>
      <c r="N4" s="797"/>
      <c r="O4" s="794"/>
    </row>
    <row r="5" spans="1:15" s="82" customFormat="1" ht="39.75" customHeight="1">
      <c r="A5" s="173"/>
      <c r="B5" s="114"/>
      <c r="C5" s="113" t="s">
        <v>452</v>
      </c>
      <c r="D5" s="113" t="s">
        <v>453</v>
      </c>
      <c r="E5" s="113" t="s">
        <v>454</v>
      </c>
      <c r="F5" s="113" t="s">
        <v>461</v>
      </c>
      <c r="G5" s="113" t="s">
        <v>455</v>
      </c>
      <c r="H5" s="113" t="s">
        <v>329</v>
      </c>
      <c r="I5" s="113" t="s">
        <v>457</v>
      </c>
      <c r="J5" s="113" t="s">
        <v>458</v>
      </c>
      <c r="K5" s="113" t="s">
        <v>459</v>
      </c>
      <c r="L5" s="113" t="s">
        <v>462</v>
      </c>
      <c r="M5" s="113" t="s">
        <v>377</v>
      </c>
      <c r="N5" s="113" t="s">
        <v>376</v>
      </c>
      <c r="O5" s="176" t="s">
        <v>350</v>
      </c>
    </row>
  </sheetData>
  <sheetProtection/>
  <mergeCells count="13">
    <mergeCell ref="F3:F4"/>
    <mergeCell ref="G3:G4"/>
    <mergeCell ref="H3:H4"/>
    <mergeCell ref="I3:M3"/>
    <mergeCell ref="C1:O1"/>
    <mergeCell ref="A2:O2"/>
    <mergeCell ref="O3:O4"/>
    <mergeCell ref="A3:A4"/>
    <mergeCell ref="B3:B4"/>
    <mergeCell ref="C3:C4"/>
    <mergeCell ref="N3:N4"/>
    <mergeCell ref="D3:D4"/>
    <mergeCell ref="E3:E4"/>
  </mergeCells>
  <printOptions/>
  <pageMargins left="0.2362204724409449" right="0.15748031496062992" top="0.5905511811023623" bottom="0.51" header="0.5118110236220472" footer="0.3937007874015748"/>
  <pageSetup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1:K7"/>
  <sheetViews>
    <sheetView zoomScale="80" zoomScaleNormal="80"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8.7109375" style="83" customWidth="1"/>
    <col min="2" max="2" width="34.8515625" style="81" customWidth="1"/>
    <col min="3" max="3" width="15.28125" style="81" customWidth="1"/>
    <col min="4" max="4" width="14.140625" style="81" customWidth="1"/>
    <col min="5" max="5" width="16.57421875" style="81" customWidth="1"/>
    <col min="6" max="6" width="16.00390625" style="81" customWidth="1"/>
    <col min="7" max="7" width="15.421875" style="81" customWidth="1"/>
    <col min="8" max="8" width="17.28125" style="81" customWidth="1"/>
    <col min="9" max="9" width="17.00390625" style="81" customWidth="1"/>
    <col min="10" max="10" width="17.8515625" style="81" customWidth="1"/>
    <col min="11" max="11" width="26.8515625" style="81" customWidth="1"/>
    <col min="12" max="16384" width="9.140625" style="81" customWidth="1"/>
  </cols>
  <sheetData>
    <row r="1" spans="2:11" ht="48.75" customHeight="1">
      <c r="B1" s="460" t="s">
        <v>657</v>
      </c>
      <c r="C1" s="802" t="s">
        <v>1254</v>
      </c>
      <c r="D1" s="803"/>
      <c r="E1" s="803"/>
      <c r="F1" s="803"/>
      <c r="G1" s="803"/>
      <c r="H1" s="803"/>
      <c r="I1" s="803"/>
      <c r="J1" s="803"/>
      <c r="K1" s="804"/>
    </row>
    <row r="2" spans="1:11" ht="34.5" customHeight="1">
      <c r="A2" s="668" t="s">
        <v>674</v>
      </c>
      <c r="B2" s="669"/>
      <c r="C2" s="669"/>
      <c r="D2" s="669"/>
      <c r="E2" s="669"/>
      <c r="F2" s="669"/>
      <c r="G2" s="669"/>
      <c r="H2" s="669"/>
      <c r="I2" s="669"/>
      <c r="J2" s="669"/>
      <c r="K2" s="670"/>
    </row>
    <row r="3" spans="1:11" ht="28.5" customHeight="1">
      <c r="A3" s="795" t="s">
        <v>342</v>
      </c>
      <c r="B3" s="707" t="s">
        <v>341</v>
      </c>
      <c r="C3" s="796" t="s">
        <v>1255</v>
      </c>
      <c r="D3" s="798" t="s">
        <v>1256</v>
      </c>
      <c r="E3" s="796" t="s">
        <v>1257</v>
      </c>
      <c r="F3" s="796" t="s">
        <v>1258</v>
      </c>
      <c r="G3" s="796" t="s">
        <v>1259</v>
      </c>
      <c r="H3" s="796" t="s">
        <v>1241</v>
      </c>
      <c r="I3" s="796"/>
      <c r="J3" s="796"/>
      <c r="K3" s="794" t="s">
        <v>451</v>
      </c>
    </row>
    <row r="4" spans="1:11" ht="94.5" customHeight="1">
      <c r="A4" s="795"/>
      <c r="B4" s="707"/>
      <c r="C4" s="796"/>
      <c r="D4" s="799"/>
      <c r="E4" s="796"/>
      <c r="F4" s="796"/>
      <c r="G4" s="796"/>
      <c r="H4" s="112" t="s">
        <v>1248</v>
      </c>
      <c r="I4" s="112" t="s">
        <v>1260</v>
      </c>
      <c r="J4" s="112" t="s">
        <v>1251</v>
      </c>
      <c r="K4" s="794"/>
    </row>
    <row r="5" ht="15.75">
      <c r="B5" s="447"/>
    </row>
    <row r="6" ht="15.75">
      <c r="B6" s="448"/>
    </row>
    <row r="7" spans="2:3" ht="15.75">
      <c r="B7" s="83"/>
      <c r="C7" s="83"/>
    </row>
  </sheetData>
  <sheetProtection/>
  <mergeCells count="11">
    <mergeCell ref="B3:B4"/>
    <mergeCell ref="C3:C4"/>
    <mergeCell ref="E3:E4"/>
    <mergeCell ref="F3:F4"/>
    <mergeCell ref="C1:K1"/>
    <mergeCell ref="G3:G4"/>
    <mergeCell ref="A2:K2"/>
    <mergeCell ref="H3:J3"/>
    <mergeCell ref="K3:K4"/>
    <mergeCell ref="D3:D4"/>
    <mergeCell ref="A3:A4"/>
  </mergeCells>
  <printOptions/>
  <pageMargins left="0.51" right="0.38" top="0.984251968503937" bottom="0.69"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D30"/>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4" sqref="A4"/>
    </sheetView>
  </sheetViews>
  <sheetFormatPr defaultColWidth="62.140625" defaultRowHeight="12.75"/>
  <cols>
    <col min="1" max="1" width="17.421875" style="0" customWidth="1"/>
    <col min="2" max="2" width="35.8515625" style="167" customWidth="1"/>
    <col min="3" max="3" width="62.57421875" style="0" customWidth="1"/>
    <col min="4" max="4" width="9.140625" style="0" customWidth="1"/>
    <col min="5" max="5" width="48.28125" style="0" customWidth="1"/>
  </cols>
  <sheetData>
    <row r="1" spans="1:3" s="191" customFormat="1" ht="48" customHeight="1" thickBot="1">
      <c r="A1" s="657" t="s">
        <v>1383</v>
      </c>
      <c r="B1" s="658"/>
      <c r="C1" s="659"/>
    </row>
    <row r="2" spans="1:3" ht="48" thickBot="1">
      <c r="A2" s="409" t="s">
        <v>619</v>
      </c>
      <c r="B2" s="375"/>
      <c r="C2" s="376" t="s">
        <v>1395</v>
      </c>
    </row>
    <row r="3" spans="1:3" ht="63">
      <c r="A3" s="409" t="s">
        <v>620</v>
      </c>
      <c r="B3" s="375"/>
      <c r="C3" s="463" t="s">
        <v>621</v>
      </c>
    </row>
    <row r="4" spans="1:3" ht="15.75">
      <c r="A4" s="192" t="s">
        <v>480</v>
      </c>
      <c r="B4" s="75" t="s">
        <v>149</v>
      </c>
      <c r="C4" s="372" t="s">
        <v>679</v>
      </c>
    </row>
    <row r="5" spans="1:3" ht="15.75">
      <c r="A5" s="192" t="s">
        <v>343</v>
      </c>
      <c r="B5" s="75" t="s">
        <v>1192</v>
      </c>
      <c r="C5" s="372" t="s">
        <v>679</v>
      </c>
    </row>
    <row r="6" spans="1:3" ht="15.75">
      <c r="A6" s="192" t="s">
        <v>344</v>
      </c>
      <c r="B6" s="75" t="s">
        <v>1197</v>
      </c>
      <c r="C6" s="372" t="s">
        <v>679</v>
      </c>
    </row>
    <row r="7" spans="1:3" ht="15.75">
      <c r="A7" s="196" t="s">
        <v>345</v>
      </c>
      <c r="B7" s="75" t="s">
        <v>1191</v>
      </c>
      <c r="C7" s="372" t="s">
        <v>679</v>
      </c>
    </row>
    <row r="8" spans="1:3" ht="15.75">
      <c r="A8" s="196" t="s">
        <v>622</v>
      </c>
      <c r="B8" s="75" t="s">
        <v>1198</v>
      </c>
      <c r="C8" s="372" t="s">
        <v>679</v>
      </c>
    </row>
    <row r="9" spans="1:3" ht="15.75">
      <c r="A9" s="195" t="s">
        <v>347</v>
      </c>
      <c r="B9" s="75" t="s">
        <v>1190</v>
      </c>
      <c r="C9" s="372" t="s">
        <v>679</v>
      </c>
    </row>
    <row r="10" spans="1:3" ht="31.5">
      <c r="A10" s="650" t="s">
        <v>348</v>
      </c>
      <c r="B10" s="653" t="s">
        <v>1199</v>
      </c>
      <c r="C10" s="373" t="s">
        <v>1210</v>
      </c>
    </row>
    <row r="11" spans="1:3" ht="47.25">
      <c r="A11" s="651"/>
      <c r="B11" s="654"/>
      <c r="C11" s="373" t="s">
        <v>603</v>
      </c>
    </row>
    <row r="12" spans="1:4" ht="47.25">
      <c r="A12" s="652"/>
      <c r="B12" s="655"/>
      <c r="C12" s="374" t="s">
        <v>623</v>
      </c>
      <c r="D12" s="275"/>
    </row>
    <row r="13" spans="1:3" ht="15.75">
      <c r="A13" s="192" t="s">
        <v>320</v>
      </c>
      <c r="B13" s="75" t="s">
        <v>553</v>
      </c>
      <c r="C13" s="372" t="s">
        <v>679</v>
      </c>
    </row>
    <row r="14" spans="1:3" ht="19.5" customHeight="1">
      <c r="A14" s="192" t="s">
        <v>22</v>
      </c>
      <c r="B14" s="75" t="s">
        <v>554</v>
      </c>
      <c r="C14" s="372" t="s">
        <v>679</v>
      </c>
    </row>
    <row r="15" spans="1:4" ht="77.25" customHeight="1">
      <c r="A15" s="196" t="s">
        <v>23</v>
      </c>
      <c r="B15" s="75" t="s">
        <v>555</v>
      </c>
      <c r="C15" s="442" t="s">
        <v>1376</v>
      </c>
      <c r="D15" s="467"/>
    </row>
    <row r="16" spans="1:4" ht="31.5">
      <c r="A16" s="192" t="s">
        <v>24</v>
      </c>
      <c r="B16" s="75" t="s">
        <v>556</v>
      </c>
      <c r="C16" s="466" t="s">
        <v>630</v>
      </c>
      <c r="D16" s="275"/>
    </row>
    <row r="17" spans="1:4" ht="31.5">
      <c r="A17" s="192" t="s">
        <v>25</v>
      </c>
      <c r="B17" s="75" t="s">
        <v>1185</v>
      </c>
      <c r="C17" s="466" t="s">
        <v>631</v>
      </c>
      <c r="D17" s="275"/>
    </row>
    <row r="18" spans="1:3" ht="30.75" customHeight="1">
      <c r="A18" s="192" t="s">
        <v>26</v>
      </c>
      <c r="B18" s="75" t="s">
        <v>145</v>
      </c>
      <c r="C18" s="372" t="s">
        <v>679</v>
      </c>
    </row>
    <row r="19" spans="1:4" ht="15.75">
      <c r="A19" s="461" t="s">
        <v>1194</v>
      </c>
      <c r="B19" s="462" t="s">
        <v>1183</v>
      </c>
      <c r="C19" s="442" t="s">
        <v>618</v>
      </c>
      <c r="D19" s="656"/>
    </row>
    <row r="20" spans="1:4" ht="17.25" customHeight="1">
      <c r="A20" s="461" t="s">
        <v>1195</v>
      </c>
      <c r="B20" s="462" t="s">
        <v>1184</v>
      </c>
      <c r="C20" s="442" t="s">
        <v>618</v>
      </c>
      <c r="D20" s="656"/>
    </row>
    <row r="21" spans="1:3" ht="15.75">
      <c r="A21" s="192" t="s">
        <v>29</v>
      </c>
      <c r="B21" s="75" t="s">
        <v>146</v>
      </c>
      <c r="C21" s="372" t="s">
        <v>679</v>
      </c>
    </row>
    <row r="22" spans="1:4" ht="15.75">
      <c r="A22" s="192" t="s">
        <v>127</v>
      </c>
      <c r="B22" s="75" t="s">
        <v>147</v>
      </c>
      <c r="C22" s="372" t="s">
        <v>679</v>
      </c>
      <c r="D22" s="154"/>
    </row>
    <row r="23" spans="1:3" ht="47.25">
      <c r="A23" s="192" t="s">
        <v>30</v>
      </c>
      <c r="B23" s="75" t="s">
        <v>148</v>
      </c>
      <c r="C23" s="372" t="s">
        <v>679</v>
      </c>
    </row>
    <row r="24" spans="1:4" ht="15.75">
      <c r="A24" s="192" t="s">
        <v>31</v>
      </c>
      <c r="B24" s="75" t="s">
        <v>1186</v>
      </c>
      <c r="C24" s="373" t="s">
        <v>679</v>
      </c>
      <c r="D24" s="464"/>
    </row>
    <row r="25" spans="1:3" ht="15.75">
      <c r="A25" s="192" t="s">
        <v>32</v>
      </c>
      <c r="B25" s="75" t="s">
        <v>1187</v>
      </c>
      <c r="C25" s="373" t="s">
        <v>679</v>
      </c>
    </row>
    <row r="26" spans="1:3" ht="31.5">
      <c r="A26" s="192" t="s">
        <v>33</v>
      </c>
      <c r="B26" s="75" t="s">
        <v>1188</v>
      </c>
      <c r="C26" s="373" t="s">
        <v>679</v>
      </c>
    </row>
    <row r="27" spans="1:3" ht="31.5">
      <c r="A27" s="192" t="s">
        <v>970</v>
      </c>
      <c r="B27" s="75" t="s">
        <v>658</v>
      </c>
      <c r="C27" s="373" t="s">
        <v>679</v>
      </c>
    </row>
    <row r="28" spans="1:3" ht="31.5">
      <c r="A28" s="192" t="s">
        <v>971</v>
      </c>
      <c r="B28" s="75" t="s">
        <v>659</v>
      </c>
      <c r="C28" s="373" t="s">
        <v>679</v>
      </c>
    </row>
    <row r="29" spans="1:3" ht="31.5">
      <c r="A29" s="192" t="s">
        <v>1209</v>
      </c>
      <c r="B29" s="75" t="s">
        <v>660</v>
      </c>
      <c r="C29" s="373" t="s">
        <v>679</v>
      </c>
    </row>
    <row r="30" spans="1:3" ht="23.25" customHeight="1" thickBot="1">
      <c r="A30" s="377" t="s">
        <v>972</v>
      </c>
      <c r="B30" s="378" t="s">
        <v>1189</v>
      </c>
      <c r="C30" s="373" t="s">
        <v>571</v>
      </c>
    </row>
  </sheetData>
  <sheetProtection/>
  <mergeCells count="4">
    <mergeCell ref="A10:A12"/>
    <mergeCell ref="B10:B12"/>
    <mergeCell ref="D19:D20"/>
    <mergeCell ref="A1:C1"/>
  </mergeCells>
  <printOptions/>
  <pageMargins left="0.49" right="0.41" top="1" bottom="1" header="0.51" footer="0.4921259845"/>
  <pageSetup fitToHeight="1" fitToWidth="1" horizontalDpi="600" verticalDpi="600" orientation="portrait" paperSize="9" scale="76"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1:D28"/>
  <sheetViews>
    <sheetView zoomScale="50" zoomScaleNormal="5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4" sqref="A24:B28"/>
    </sheetView>
  </sheetViews>
  <sheetFormatPr defaultColWidth="9.140625" defaultRowHeight="12.75"/>
  <cols>
    <col min="1" max="1" width="10.57421875" style="12" customWidth="1"/>
    <col min="2" max="2" width="54.28125" style="78" customWidth="1"/>
    <col min="3" max="3" width="31.140625" style="11" customWidth="1"/>
    <col min="4" max="4" width="77.421875" style="11" customWidth="1"/>
    <col min="5" max="16384" width="9.140625" style="11" customWidth="1"/>
  </cols>
  <sheetData>
    <row r="1" spans="1:4" ht="49.5" customHeight="1">
      <c r="A1" s="805" t="s">
        <v>1261</v>
      </c>
      <c r="B1" s="806"/>
      <c r="C1" s="806"/>
      <c r="D1" s="807"/>
    </row>
    <row r="2" spans="1:4" ht="34.5" customHeight="1">
      <c r="A2" s="676" t="s">
        <v>1012</v>
      </c>
      <c r="B2" s="677"/>
      <c r="C2" s="677"/>
      <c r="D2" s="678"/>
    </row>
    <row r="3" spans="1:4" ht="31.5">
      <c r="A3" s="127" t="s">
        <v>342</v>
      </c>
      <c r="B3" s="74" t="s">
        <v>463</v>
      </c>
      <c r="C3" s="115" t="s">
        <v>1262</v>
      </c>
      <c r="D3" s="34" t="s">
        <v>451</v>
      </c>
    </row>
    <row r="4" spans="1:4" s="13" customFormat="1" ht="18" customHeight="1">
      <c r="A4" s="123"/>
      <c r="B4" s="126" t="s">
        <v>452</v>
      </c>
      <c r="C4" s="103" t="s">
        <v>453</v>
      </c>
      <c r="D4" s="104" t="s">
        <v>454</v>
      </c>
    </row>
    <row r="5" spans="1:4" s="13" customFormat="1" ht="15.75">
      <c r="A5" s="123">
        <v>1</v>
      </c>
      <c r="B5" s="74" t="s">
        <v>64</v>
      </c>
      <c r="C5" s="66">
        <f>SUM(C6:C19)</f>
        <v>10508303.040000001</v>
      </c>
      <c r="D5" s="73"/>
    </row>
    <row r="6" spans="1:4" ht="15.75">
      <c r="A6" s="123">
        <v>2</v>
      </c>
      <c r="B6" s="63" t="s">
        <v>324</v>
      </c>
      <c r="C6" s="202">
        <v>0</v>
      </c>
      <c r="D6" s="647" t="s">
        <v>574</v>
      </c>
    </row>
    <row r="7" spans="1:4" ht="15.75">
      <c r="A7" s="123">
        <v>3</v>
      </c>
      <c r="B7" s="63" t="s">
        <v>325</v>
      </c>
      <c r="C7" s="202">
        <v>3229168.81</v>
      </c>
      <c r="D7" s="647" t="s">
        <v>575</v>
      </c>
    </row>
    <row r="8" spans="1:4" ht="15.75">
      <c r="A8" s="123">
        <v>4</v>
      </c>
      <c r="B8" s="129" t="s">
        <v>326</v>
      </c>
      <c r="C8" s="202">
        <v>0</v>
      </c>
      <c r="D8" s="647"/>
    </row>
    <row r="9" spans="1:4" ht="31.5">
      <c r="A9" s="123">
        <v>5</v>
      </c>
      <c r="B9" s="129" t="s">
        <v>288</v>
      </c>
      <c r="C9" s="202">
        <v>4819575.1</v>
      </c>
      <c r="D9" s="647" t="s">
        <v>577</v>
      </c>
    </row>
    <row r="10" spans="1:4" ht="15.75">
      <c r="A10" s="123">
        <v>6</v>
      </c>
      <c r="B10" s="129" t="s">
        <v>437</v>
      </c>
      <c r="C10" s="202">
        <v>2634.59</v>
      </c>
      <c r="D10" s="647" t="s">
        <v>576</v>
      </c>
    </row>
    <row r="11" spans="1:4" ht="15.75">
      <c r="A11" s="123">
        <v>7</v>
      </c>
      <c r="B11" s="129" t="s">
        <v>438</v>
      </c>
      <c r="C11" s="202">
        <v>131302.94</v>
      </c>
      <c r="D11" s="647" t="s">
        <v>578</v>
      </c>
    </row>
    <row r="12" spans="1:4" ht="30.75" customHeight="1">
      <c r="A12" s="123">
        <v>8</v>
      </c>
      <c r="B12" s="129" t="s">
        <v>676</v>
      </c>
      <c r="C12" s="202">
        <v>0</v>
      </c>
      <c r="D12" s="647"/>
    </row>
    <row r="13" spans="1:4" ht="15.75">
      <c r="A13" s="123">
        <v>9</v>
      </c>
      <c r="B13" s="129" t="s">
        <v>289</v>
      </c>
      <c r="C13" s="202">
        <v>0</v>
      </c>
      <c r="D13" s="647"/>
    </row>
    <row r="14" spans="1:4" ht="15.75">
      <c r="A14" s="123">
        <v>10</v>
      </c>
      <c r="B14" s="129" t="s">
        <v>290</v>
      </c>
      <c r="C14" s="202">
        <v>237850.25</v>
      </c>
      <c r="D14" s="647" t="s">
        <v>0</v>
      </c>
    </row>
    <row r="15" spans="1:4" ht="32.25" customHeight="1">
      <c r="A15" s="123">
        <v>11</v>
      </c>
      <c r="B15" s="129" t="s">
        <v>291</v>
      </c>
      <c r="C15" s="202">
        <v>617893.62</v>
      </c>
      <c r="D15" s="647" t="s">
        <v>1</v>
      </c>
    </row>
    <row r="16" spans="1:4" ht="15.75">
      <c r="A16" s="123">
        <v>12</v>
      </c>
      <c r="B16" s="129" t="s">
        <v>292</v>
      </c>
      <c r="C16" s="202">
        <v>39076.53</v>
      </c>
      <c r="D16" s="647" t="s">
        <v>2</v>
      </c>
    </row>
    <row r="17" spans="1:4" ht="15.75">
      <c r="A17" s="123">
        <v>13</v>
      </c>
      <c r="B17" s="129" t="s">
        <v>293</v>
      </c>
      <c r="C17" s="202">
        <v>87511.31</v>
      </c>
      <c r="D17" s="647" t="s">
        <v>3</v>
      </c>
    </row>
    <row r="18" spans="1:4" ht="15.75">
      <c r="A18" s="123">
        <v>14</v>
      </c>
      <c r="B18" s="129" t="s">
        <v>294</v>
      </c>
      <c r="C18" s="202">
        <v>0</v>
      </c>
      <c r="D18" s="648"/>
    </row>
    <row r="19" spans="1:4" ht="117.75" customHeight="1">
      <c r="A19" s="123">
        <v>15</v>
      </c>
      <c r="B19" s="129" t="s">
        <v>302</v>
      </c>
      <c r="C19" s="202">
        <v>1343289.89</v>
      </c>
      <c r="D19" s="649" t="s">
        <v>4</v>
      </c>
    </row>
    <row r="20" spans="1:4" ht="15.75">
      <c r="A20" s="123">
        <v>16</v>
      </c>
      <c r="B20" s="74" t="s">
        <v>478</v>
      </c>
      <c r="C20" s="202">
        <v>0</v>
      </c>
      <c r="D20" s="648"/>
    </row>
    <row r="21" spans="1:4" ht="15.75">
      <c r="A21" s="123">
        <v>17</v>
      </c>
      <c r="B21" s="74" t="s">
        <v>128</v>
      </c>
      <c r="C21" s="202">
        <v>0</v>
      </c>
      <c r="D21" s="648"/>
    </row>
    <row r="22" spans="1:4" ht="16.5" thickBot="1">
      <c r="A22" s="124">
        <v>18</v>
      </c>
      <c r="B22" s="94" t="s">
        <v>108</v>
      </c>
      <c r="C22" s="67">
        <f>+C5+C20+C21</f>
        <v>10508303.040000001</v>
      </c>
      <c r="D22" s="90"/>
    </row>
    <row r="24" spans="1:2" ht="15.75">
      <c r="A24" s="588"/>
      <c r="B24" s="558"/>
    </row>
    <row r="25" spans="1:2" ht="15.75">
      <c r="A25" s="588"/>
      <c r="B25" s="558"/>
    </row>
    <row r="26" spans="1:2" ht="15.75">
      <c r="A26" s="779"/>
      <c r="B26" s="779"/>
    </row>
    <row r="27" spans="1:2" ht="15.75">
      <c r="A27" s="76"/>
      <c r="B27" s="2"/>
    </row>
    <row r="28" spans="1:2" ht="15.75">
      <c r="A28" s="664"/>
      <c r="B28" s="664"/>
    </row>
  </sheetData>
  <sheetProtection/>
  <mergeCells count="4">
    <mergeCell ref="A26:B26"/>
    <mergeCell ref="A28:B28"/>
    <mergeCell ref="A1:D1"/>
    <mergeCell ref="A2:D2"/>
  </mergeCells>
  <printOptions gridLines="1"/>
  <pageMargins left="0.7480314960629921" right="0.7480314960629921" top="0.71" bottom="0.984251968503937" header="0.5118110236220472" footer="0.5118110236220472"/>
  <pageSetup fitToHeight="1" fitToWidth="1" horizontalDpi="600" verticalDpi="600" orientation="landscape" paperSize="9" scale="73" r:id="rId1"/>
</worksheet>
</file>

<file path=xl/worksheets/sheet21.xml><?xml version="1.0" encoding="utf-8"?>
<worksheet xmlns="http://schemas.openxmlformats.org/spreadsheetml/2006/main" xmlns:r="http://schemas.openxmlformats.org/officeDocument/2006/relationships">
  <sheetPr>
    <tabColor indexed="42"/>
    <pageSetUpPr fitToPage="1"/>
  </sheetPr>
  <dimension ref="A1:H29"/>
  <sheetViews>
    <sheetView zoomScale="75" zoomScaleNormal="75"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A25" sqref="A25:B29"/>
    </sheetView>
  </sheetViews>
  <sheetFormatPr defaultColWidth="9.140625" defaultRowHeight="12.75"/>
  <cols>
    <col min="1" max="1" width="7.7109375" style="20" customWidth="1"/>
    <col min="2" max="2" width="67.28125" style="21" customWidth="1"/>
    <col min="3" max="3" width="16.140625" style="22" customWidth="1"/>
    <col min="4" max="4" width="16.8515625" style="22" customWidth="1"/>
    <col min="5" max="5" width="17.140625" style="22" customWidth="1"/>
    <col min="6" max="6" width="18.140625" style="22" customWidth="1"/>
    <col min="7" max="7" width="17.421875" style="22" customWidth="1"/>
    <col min="8" max="8" width="24.7109375" style="22" customWidth="1"/>
    <col min="9" max="16384" width="9.140625" style="22" customWidth="1"/>
  </cols>
  <sheetData>
    <row r="1" spans="1:8" s="25" customFormat="1" ht="60" customHeight="1">
      <c r="A1" s="665" t="s">
        <v>616</v>
      </c>
      <c r="B1" s="674"/>
      <c r="C1" s="674"/>
      <c r="D1" s="674"/>
      <c r="E1" s="674"/>
      <c r="F1" s="674"/>
      <c r="G1" s="674"/>
      <c r="H1" s="675"/>
    </row>
    <row r="2" spans="1:8" s="25" customFormat="1" ht="34.5" customHeight="1">
      <c r="A2" s="668" t="s">
        <v>809</v>
      </c>
      <c r="B2" s="669"/>
      <c r="C2" s="669"/>
      <c r="D2" s="669"/>
      <c r="E2" s="669"/>
      <c r="F2" s="669"/>
      <c r="G2" s="669"/>
      <c r="H2" s="670"/>
    </row>
    <row r="3" spans="1:8" ht="27" customHeight="1">
      <c r="A3" s="690" t="s">
        <v>342</v>
      </c>
      <c r="B3" s="707"/>
      <c r="C3" s="713" t="s">
        <v>471</v>
      </c>
      <c r="D3" s="713"/>
      <c r="E3" s="713" t="s">
        <v>472</v>
      </c>
      <c r="F3" s="713"/>
      <c r="G3" s="809" t="s">
        <v>370</v>
      </c>
      <c r="H3" s="810"/>
    </row>
    <row r="4" spans="1:8" ht="33" customHeight="1">
      <c r="A4" s="690"/>
      <c r="B4" s="707"/>
      <c r="C4" s="14" t="s">
        <v>134</v>
      </c>
      <c r="D4" s="14" t="s">
        <v>330</v>
      </c>
      <c r="E4" s="14" t="s">
        <v>134</v>
      </c>
      <c r="F4" s="14" t="s">
        <v>330</v>
      </c>
      <c r="G4" s="14" t="s">
        <v>134</v>
      </c>
      <c r="H4" s="28" t="s">
        <v>330</v>
      </c>
    </row>
    <row r="5" spans="1:8" ht="21" customHeight="1">
      <c r="A5" s="29"/>
      <c r="B5" s="17"/>
      <c r="C5" s="44" t="s">
        <v>452</v>
      </c>
      <c r="D5" s="44" t="s">
        <v>453</v>
      </c>
      <c r="E5" s="44" t="s">
        <v>454</v>
      </c>
      <c r="F5" s="44" t="s">
        <v>461</v>
      </c>
      <c r="G5" s="44" t="s">
        <v>78</v>
      </c>
      <c r="H5" s="45" t="s">
        <v>79</v>
      </c>
    </row>
    <row r="6" spans="1:8" ht="18" customHeight="1">
      <c r="A6" s="30">
        <v>1</v>
      </c>
      <c r="B6" s="68" t="s">
        <v>303</v>
      </c>
      <c r="C6" s="66">
        <f>C7+C8+C9+C10</f>
        <v>0</v>
      </c>
      <c r="D6" s="66">
        <f>D7+D8+D9+D10</f>
        <v>0</v>
      </c>
      <c r="E6" s="66">
        <f>E7+E8+E9+E10</f>
        <v>0</v>
      </c>
      <c r="F6" s="66">
        <f>F7+F8+F9+F10</f>
        <v>0</v>
      </c>
      <c r="G6" s="66">
        <f aca="true" t="shared" si="0" ref="G6:H23">C6+E6</f>
        <v>0</v>
      </c>
      <c r="H6" s="200">
        <f t="shared" si="0"/>
        <v>0</v>
      </c>
    </row>
    <row r="7" spans="1:8" ht="18" customHeight="1">
      <c r="A7" s="30">
        <f aca="true" t="shared" si="1" ref="A7:A20">A6+1</f>
        <v>2</v>
      </c>
      <c r="B7" s="26" t="s">
        <v>69</v>
      </c>
      <c r="C7" s="53"/>
      <c r="D7" s="53"/>
      <c r="E7" s="53">
        <v>0</v>
      </c>
      <c r="F7" s="53">
        <v>0</v>
      </c>
      <c r="G7" s="66">
        <f t="shared" si="0"/>
        <v>0</v>
      </c>
      <c r="H7" s="200">
        <f t="shared" si="0"/>
        <v>0</v>
      </c>
    </row>
    <row r="8" spans="1:8" ht="18" customHeight="1">
      <c r="A8" s="30">
        <f t="shared" si="1"/>
        <v>3</v>
      </c>
      <c r="B8" s="26" t="s">
        <v>70</v>
      </c>
      <c r="C8" s="53"/>
      <c r="D8" s="53"/>
      <c r="E8" s="53">
        <v>0</v>
      </c>
      <c r="F8" s="53">
        <v>0</v>
      </c>
      <c r="G8" s="66">
        <f t="shared" si="0"/>
        <v>0</v>
      </c>
      <c r="H8" s="200">
        <f t="shared" si="0"/>
        <v>0</v>
      </c>
    </row>
    <row r="9" spans="1:8" ht="18" customHeight="1">
      <c r="A9" s="30">
        <f t="shared" si="1"/>
        <v>4</v>
      </c>
      <c r="B9" s="26" t="s">
        <v>71</v>
      </c>
      <c r="C9" s="53"/>
      <c r="D9" s="53"/>
      <c r="E9" s="53">
        <v>0</v>
      </c>
      <c r="F9" s="53">
        <v>0</v>
      </c>
      <c r="G9" s="66">
        <f t="shared" si="0"/>
        <v>0</v>
      </c>
      <c r="H9" s="200">
        <f t="shared" si="0"/>
        <v>0</v>
      </c>
    </row>
    <row r="10" spans="1:8" ht="18" customHeight="1">
      <c r="A10" s="30">
        <f t="shared" si="1"/>
        <v>5</v>
      </c>
      <c r="B10" s="26" t="s">
        <v>72</v>
      </c>
      <c r="C10" s="53"/>
      <c r="D10" s="53"/>
      <c r="E10" s="53">
        <v>0</v>
      </c>
      <c r="F10" s="53">
        <v>0</v>
      </c>
      <c r="G10" s="66">
        <f t="shared" si="0"/>
        <v>0</v>
      </c>
      <c r="H10" s="200">
        <f t="shared" si="0"/>
        <v>0</v>
      </c>
    </row>
    <row r="11" spans="1:8" ht="18" customHeight="1">
      <c r="A11" s="30">
        <f t="shared" si="1"/>
        <v>6</v>
      </c>
      <c r="B11" s="68" t="s">
        <v>689</v>
      </c>
      <c r="C11" s="66">
        <f>C12+C13</f>
        <v>0</v>
      </c>
      <c r="D11" s="66">
        <f>D12+D13</f>
        <v>0</v>
      </c>
      <c r="E11" s="66">
        <f>E12+E13</f>
        <v>0</v>
      </c>
      <c r="F11" s="66">
        <f>F12+F13</f>
        <v>0</v>
      </c>
      <c r="G11" s="66">
        <f t="shared" si="0"/>
        <v>0</v>
      </c>
      <c r="H11" s="200">
        <f t="shared" si="0"/>
        <v>0</v>
      </c>
    </row>
    <row r="12" spans="1:8" ht="15.75">
      <c r="A12" s="30">
        <f t="shared" si="1"/>
        <v>7</v>
      </c>
      <c r="B12" s="26" t="s">
        <v>73</v>
      </c>
      <c r="C12" s="53">
        <v>0</v>
      </c>
      <c r="D12" s="53">
        <v>0</v>
      </c>
      <c r="E12" s="53">
        <v>0</v>
      </c>
      <c r="F12" s="53">
        <v>0</v>
      </c>
      <c r="G12" s="66">
        <f t="shared" si="0"/>
        <v>0</v>
      </c>
      <c r="H12" s="200">
        <f t="shared" si="0"/>
        <v>0</v>
      </c>
    </row>
    <row r="13" spans="1:8" ht="15.75">
      <c r="A13" s="30">
        <f t="shared" si="1"/>
        <v>8</v>
      </c>
      <c r="B13" s="26" t="s">
        <v>1398</v>
      </c>
      <c r="C13" s="53"/>
      <c r="D13" s="53"/>
      <c r="E13" s="53"/>
      <c r="F13" s="53"/>
      <c r="G13" s="66">
        <f t="shared" si="0"/>
        <v>0</v>
      </c>
      <c r="H13" s="200">
        <f t="shared" si="0"/>
        <v>0</v>
      </c>
    </row>
    <row r="14" spans="1:8" ht="15.75">
      <c r="A14" s="30">
        <f>A13+1</f>
        <v>9</v>
      </c>
      <c r="B14" s="68" t="s">
        <v>690</v>
      </c>
      <c r="C14" s="66">
        <f>C15+C16</f>
        <v>0</v>
      </c>
      <c r="D14" s="66">
        <f>D15+D16</f>
        <v>0</v>
      </c>
      <c r="E14" s="66">
        <f>E15+E16</f>
        <v>133087.48</v>
      </c>
      <c r="F14" s="66">
        <f>F15+F16</f>
        <v>15657.37</v>
      </c>
      <c r="G14" s="66">
        <f t="shared" si="0"/>
        <v>133087.48</v>
      </c>
      <c r="H14" s="200">
        <f t="shared" si="0"/>
        <v>15657.37</v>
      </c>
    </row>
    <row r="15" spans="1:8" ht="15.75">
      <c r="A15" s="30">
        <f t="shared" si="1"/>
        <v>10</v>
      </c>
      <c r="B15" s="26" t="s">
        <v>684</v>
      </c>
      <c r="C15" s="53">
        <v>0</v>
      </c>
      <c r="D15" s="53">
        <v>0</v>
      </c>
      <c r="E15" s="53">
        <v>133087.48</v>
      </c>
      <c r="F15" s="53">
        <v>15657.37</v>
      </c>
      <c r="G15" s="66">
        <f t="shared" si="0"/>
        <v>133087.48</v>
      </c>
      <c r="H15" s="200">
        <f t="shared" si="0"/>
        <v>15657.37</v>
      </c>
    </row>
    <row r="16" spans="1:8" ht="15.75">
      <c r="A16" s="30">
        <f t="shared" si="1"/>
        <v>11</v>
      </c>
      <c r="B16" s="26" t="s">
        <v>685</v>
      </c>
      <c r="C16" s="53"/>
      <c r="D16" s="53"/>
      <c r="E16" s="53"/>
      <c r="F16" s="53"/>
      <c r="G16" s="66">
        <f t="shared" si="0"/>
        <v>0</v>
      </c>
      <c r="H16" s="200">
        <f t="shared" si="0"/>
        <v>0</v>
      </c>
    </row>
    <row r="17" spans="1:8" ht="15.75">
      <c r="A17" s="30">
        <f t="shared" si="1"/>
        <v>12</v>
      </c>
      <c r="B17" s="68" t="s">
        <v>691</v>
      </c>
      <c r="C17" s="66">
        <f>C18</f>
        <v>39289.4</v>
      </c>
      <c r="D17" s="66">
        <f>D18</f>
        <v>4622.34</v>
      </c>
      <c r="E17" s="66">
        <f>E18</f>
        <v>1874000.07</v>
      </c>
      <c r="F17" s="66">
        <f>F18</f>
        <v>220470.76</v>
      </c>
      <c r="G17" s="66">
        <f t="shared" si="0"/>
        <v>1913289.47</v>
      </c>
      <c r="H17" s="200">
        <f t="shared" si="0"/>
        <v>225093.1</v>
      </c>
    </row>
    <row r="18" spans="1:8" ht="15.75">
      <c r="A18" s="30">
        <f t="shared" si="1"/>
        <v>13</v>
      </c>
      <c r="B18" s="26" t="s">
        <v>686</v>
      </c>
      <c r="C18" s="53">
        <v>39289.4</v>
      </c>
      <c r="D18" s="53">
        <v>4622.34</v>
      </c>
      <c r="E18" s="53">
        <v>1874000.07</v>
      </c>
      <c r="F18" s="53">
        <v>220470.76</v>
      </c>
      <c r="G18" s="66">
        <f t="shared" si="0"/>
        <v>1913289.47</v>
      </c>
      <c r="H18" s="200">
        <f t="shared" si="0"/>
        <v>225093.1</v>
      </c>
    </row>
    <row r="19" spans="1:8" ht="35.25" customHeight="1">
      <c r="A19" s="30">
        <f t="shared" si="1"/>
        <v>14</v>
      </c>
      <c r="B19" s="68" t="s">
        <v>687</v>
      </c>
      <c r="C19" s="66">
        <f>C6+C11+C14+C17</f>
        <v>39289.4</v>
      </c>
      <c r="D19" s="66">
        <f>D6+D11+D14+D17</f>
        <v>4622.34</v>
      </c>
      <c r="E19" s="66">
        <f>E6+E11+E14+E17</f>
        <v>2007087.55</v>
      </c>
      <c r="F19" s="66">
        <f>F6+F11+F14+F17</f>
        <v>236128.13</v>
      </c>
      <c r="G19" s="66">
        <f>C19+E19</f>
        <v>2046376.95</v>
      </c>
      <c r="H19" s="200">
        <f>D19+F19</f>
        <v>240750.47</v>
      </c>
    </row>
    <row r="20" spans="1:8" ht="15.75">
      <c r="A20" s="30">
        <f t="shared" si="1"/>
        <v>15</v>
      </c>
      <c r="B20" s="68" t="s">
        <v>688</v>
      </c>
      <c r="C20" s="66">
        <f>SUM(C21:C22)</f>
        <v>0</v>
      </c>
      <c r="D20" s="66">
        <f>SUM(D21:D22)</f>
        <v>0</v>
      </c>
      <c r="E20" s="66">
        <f>SUM(E21:E22)</f>
        <v>0</v>
      </c>
      <c r="F20" s="66">
        <f>SUM(F21:F22)</f>
        <v>0</v>
      </c>
      <c r="G20" s="66">
        <f t="shared" si="0"/>
        <v>0</v>
      </c>
      <c r="H20" s="200">
        <f t="shared" si="0"/>
        <v>0</v>
      </c>
    </row>
    <row r="21" spans="1:8" ht="31.5">
      <c r="A21" s="32" t="s">
        <v>446</v>
      </c>
      <c r="B21" s="57" t="s">
        <v>245</v>
      </c>
      <c r="C21" s="204">
        <v>0</v>
      </c>
      <c r="D21" s="204">
        <v>0</v>
      </c>
      <c r="E21" s="204">
        <v>0</v>
      </c>
      <c r="F21" s="204">
        <v>0</v>
      </c>
      <c r="G21" s="66">
        <f t="shared" si="0"/>
        <v>0</v>
      </c>
      <c r="H21" s="200">
        <f t="shared" si="0"/>
        <v>0</v>
      </c>
    </row>
    <row r="22" spans="1:8" ht="15.75">
      <c r="A22" s="32"/>
      <c r="B22" s="130"/>
      <c r="C22" s="204"/>
      <c r="D22" s="204"/>
      <c r="E22" s="204"/>
      <c r="F22" s="204"/>
      <c r="G22" s="66">
        <f t="shared" si="0"/>
        <v>0</v>
      </c>
      <c r="H22" s="200">
        <f t="shared" si="0"/>
        <v>0</v>
      </c>
    </row>
    <row r="23" spans="1:8" ht="31.5" customHeight="1" thickBot="1">
      <c r="A23" s="31">
        <v>16</v>
      </c>
      <c r="B23" s="49" t="s">
        <v>814</v>
      </c>
      <c r="C23" s="206">
        <f>C19+C20</f>
        <v>39289.4</v>
      </c>
      <c r="D23" s="206">
        <f>D19+D20</f>
        <v>4622.34</v>
      </c>
      <c r="E23" s="206">
        <f>E19+E20</f>
        <v>2007087.55</v>
      </c>
      <c r="F23" s="206">
        <f>F19+F20</f>
        <v>236128.13</v>
      </c>
      <c r="G23" s="67">
        <f t="shared" si="0"/>
        <v>2046376.95</v>
      </c>
      <c r="H23" s="203">
        <f t="shared" si="0"/>
        <v>240750.47</v>
      </c>
    </row>
    <row r="24" ht="15.75">
      <c r="F24" s="609">
        <f>E23+F23</f>
        <v>2243215.68</v>
      </c>
    </row>
    <row r="25" spans="1:3" ht="17.25" customHeight="1">
      <c r="A25" s="808"/>
      <c r="B25" s="808"/>
      <c r="C25" s="620" t="s">
        <v>9</v>
      </c>
    </row>
    <row r="26" spans="1:3" ht="15.75">
      <c r="A26" s="586"/>
      <c r="B26" s="587"/>
      <c r="C26" s="172" t="s">
        <v>10</v>
      </c>
    </row>
    <row r="27" spans="1:6" ht="15.75">
      <c r="A27" s="755"/>
      <c r="B27" s="755"/>
      <c r="E27" s="22" t="s">
        <v>11</v>
      </c>
      <c r="F27" s="22">
        <v>352395.4</v>
      </c>
    </row>
    <row r="28" spans="1:6" ht="15.75">
      <c r="A28" s="21"/>
      <c r="B28" s="22"/>
      <c r="E28" s="22" t="s">
        <v>12</v>
      </c>
      <c r="F28" s="22">
        <v>41458.31</v>
      </c>
    </row>
    <row r="29" spans="1:6" ht="15.75">
      <c r="A29" s="664"/>
      <c r="B29" s="664"/>
      <c r="E29" s="22" t="s">
        <v>13</v>
      </c>
      <c r="F29" s="621">
        <f>F24+F27+F28</f>
        <v>2637069.39</v>
      </c>
    </row>
  </sheetData>
  <sheetProtection selectLockedCells="1"/>
  <protectedRanges>
    <protectedRange sqref="C6:F6" name="Rozsah2_1"/>
  </protectedRanges>
  <mergeCells count="10">
    <mergeCell ref="A27:B27"/>
    <mergeCell ref="A25:B25"/>
    <mergeCell ref="A29:B29"/>
    <mergeCell ref="A1:H1"/>
    <mergeCell ref="G3:H3"/>
    <mergeCell ref="C3:D3"/>
    <mergeCell ref="E3:F3"/>
    <mergeCell ref="A3:A4"/>
    <mergeCell ref="B3:B4"/>
    <mergeCell ref="A2:H2"/>
  </mergeCells>
  <printOptions gridLines="1"/>
  <pageMargins left="0.7480314960629921" right="0.7480314960629921" top="0.984251968503937" bottom="0.88" header="0.5118110236220472" footer="0.5118110236220472"/>
  <pageSetup fitToHeight="1" fitToWidth="1" horizontalDpi="600" verticalDpi="600" orientation="landscape" paperSize="9" scale="71" r:id="rId1"/>
</worksheet>
</file>

<file path=xl/worksheets/sheet22.xml><?xml version="1.0" encoding="utf-8"?>
<worksheet xmlns="http://schemas.openxmlformats.org/spreadsheetml/2006/main" xmlns:r="http://schemas.openxmlformats.org/officeDocument/2006/relationships">
  <sheetPr>
    <tabColor indexed="42"/>
    <pageSetUpPr fitToPage="1"/>
  </sheetPr>
  <dimension ref="A1:G26"/>
  <sheetViews>
    <sheetView zoomScalePageLayoutView="0" workbookViewId="0" topLeftCell="A1">
      <pane xSplit="2" ySplit="5" topLeftCell="C21" activePane="bottomRight" state="frozen"/>
      <selection pane="topLeft" activeCell="A1" sqref="A1"/>
      <selection pane="topRight" activeCell="C1" sqref="C1"/>
      <selection pane="bottomLeft" activeCell="A6" sqref="A6"/>
      <selection pane="bottomRight" activeCell="B22" sqref="A22:B26"/>
    </sheetView>
  </sheetViews>
  <sheetFormatPr defaultColWidth="9.140625" defaultRowHeight="12.75"/>
  <cols>
    <col min="1" max="1" width="9.57421875" style="3" customWidth="1"/>
    <col min="2" max="2" width="74.00390625" style="1" customWidth="1"/>
    <col min="3" max="3" width="18.421875" style="19" customWidth="1"/>
    <col min="4" max="4" width="17.421875" style="19" customWidth="1"/>
    <col min="5" max="5" width="18.140625" style="19" customWidth="1"/>
    <col min="6" max="16384" width="9.140625" style="1" customWidth="1"/>
  </cols>
  <sheetData>
    <row r="1" spans="1:7" ht="81" customHeight="1">
      <c r="A1" s="665" t="s">
        <v>654</v>
      </c>
      <c r="B1" s="674"/>
      <c r="C1" s="674"/>
      <c r="D1" s="674"/>
      <c r="E1" s="675"/>
      <c r="F1" s="7"/>
      <c r="G1" s="7"/>
    </row>
    <row r="2" spans="1:7" ht="34.5" customHeight="1">
      <c r="A2" s="668" t="s">
        <v>813</v>
      </c>
      <c r="B2" s="669"/>
      <c r="C2" s="669"/>
      <c r="D2" s="669"/>
      <c r="E2" s="670"/>
      <c r="F2" s="7"/>
      <c r="G2" s="7"/>
    </row>
    <row r="3" spans="1:5" s="10" customFormat="1" ht="46.5" customHeight="1">
      <c r="A3" s="29" t="s">
        <v>342</v>
      </c>
      <c r="B3" s="14" t="s">
        <v>505</v>
      </c>
      <c r="C3" s="14" t="s">
        <v>471</v>
      </c>
      <c r="D3" s="14" t="s">
        <v>472</v>
      </c>
      <c r="E3" s="28" t="s">
        <v>353</v>
      </c>
    </row>
    <row r="4" spans="1:5" s="10" customFormat="1" ht="16.5" customHeight="1">
      <c r="A4" s="29"/>
      <c r="B4" s="14"/>
      <c r="C4" s="14" t="s">
        <v>452</v>
      </c>
      <c r="D4" s="14" t="s">
        <v>453</v>
      </c>
      <c r="E4" s="28" t="s">
        <v>75</v>
      </c>
    </row>
    <row r="5" spans="1:5" s="10" customFormat="1" ht="17.25" customHeight="1">
      <c r="A5" s="29"/>
      <c r="B5" s="267" t="s">
        <v>561</v>
      </c>
      <c r="C5" s="72"/>
      <c r="D5" s="72"/>
      <c r="E5" s="178"/>
    </row>
    <row r="6" spans="1:5" s="10" customFormat="1" ht="17.25" customHeight="1">
      <c r="A6" s="177">
        <v>1</v>
      </c>
      <c r="B6" s="125" t="s">
        <v>700</v>
      </c>
      <c r="C6" s="51">
        <f>SUM(C7:C10)</f>
        <v>177209.18</v>
      </c>
      <c r="D6" s="51">
        <f>SUM(D7:D10)</f>
        <v>0</v>
      </c>
      <c r="E6" s="52">
        <f>E7+E8+E9+E10</f>
        <v>177209.18</v>
      </c>
    </row>
    <row r="7" spans="1:5" s="19" customFormat="1" ht="15.75">
      <c r="A7" s="30">
        <f>A6+1</f>
        <v>2</v>
      </c>
      <c r="B7" s="439" t="s">
        <v>242</v>
      </c>
      <c r="C7" s="53">
        <v>177209.18</v>
      </c>
      <c r="D7" s="202"/>
      <c r="E7" s="52">
        <f>C7+D7</f>
        <v>177209.18</v>
      </c>
    </row>
    <row r="8" spans="1:5" s="19" customFormat="1" ht="15.75">
      <c r="A8" s="30">
        <f>A7+1</f>
        <v>3</v>
      </c>
      <c r="B8" s="439" t="s">
        <v>693</v>
      </c>
      <c r="C8" s="53"/>
      <c r="D8" s="53"/>
      <c r="E8" s="52">
        <f aca="true" t="shared" si="0" ref="E8:E16">C8+D8</f>
        <v>0</v>
      </c>
    </row>
    <row r="9" spans="1:6" s="19" customFormat="1" ht="15.75">
      <c r="A9" s="30">
        <f>A8+1</f>
        <v>4</v>
      </c>
      <c r="B9" s="164" t="s">
        <v>697</v>
      </c>
      <c r="C9" s="53"/>
      <c r="D9" s="53"/>
      <c r="E9" s="52">
        <v>0</v>
      </c>
      <c r="F9" s="1"/>
    </row>
    <row r="10" spans="1:5" s="19" customFormat="1" ht="15.75">
      <c r="A10" s="30">
        <f>A9+1</f>
        <v>5</v>
      </c>
      <c r="B10" s="164" t="s">
        <v>698</v>
      </c>
      <c r="C10" s="53"/>
      <c r="D10" s="53"/>
      <c r="E10" s="52">
        <f t="shared" si="0"/>
        <v>0</v>
      </c>
    </row>
    <row r="11" spans="1:5" s="19" customFormat="1" ht="18.75">
      <c r="A11" s="43"/>
      <c r="B11" s="267" t="s">
        <v>694</v>
      </c>
      <c r="C11" s="72"/>
      <c r="D11" s="72"/>
      <c r="E11" s="178"/>
    </row>
    <row r="12" spans="1:5" ht="15.75">
      <c r="A12" s="43">
        <v>6</v>
      </c>
      <c r="B12" s="164" t="s">
        <v>54</v>
      </c>
      <c r="C12" s="204">
        <v>235297.08</v>
      </c>
      <c r="D12" s="204"/>
      <c r="E12" s="52">
        <f t="shared" si="0"/>
        <v>235297.08</v>
      </c>
    </row>
    <row r="13" spans="1:5" ht="15.75">
      <c r="A13" s="43">
        <v>7</v>
      </c>
      <c r="B13" s="164" t="s">
        <v>55</v>
      </c>
      <c r="C13" s="53">
        <v>63946.67</v>
      </c>
      <c r="D13" s="53"/>
      <c r="E13" s="52">
        <f t="shared" si="0"/>
        <v>63946.67</v>
      </c>
    </row>
    <row r="14" spans="1:5" s="46" customFormat="1" ht="15.75">
      <c r="A14" s="43"/>
      <c r="B14" s="93"/>
      <c r="C14" s="251"/>
      <c r="D14" s="251"/>
      <c r="E14" s="178"/>
    </row>
    <row r="15" spans="1:5" ht="15.75">
      <c r="A15" s="43">
        <v>8</v>
      </c>
      <c r="B15" s="93" t="s">
        <v>701</v>
      </c>
      <c r="C15" s="205">
        <f>SUM(C16:C17)</f>
        <v>0</v>
      </c>
      <c r="D15" s="205">
        <f>SUM(D16:D17)</f>
        <v>0</v>
      </c>
      <c r="E15" s="52">
        <f t="shared" si="0"/>
        <v>0</v>
      </c>
    </row>
    <row r="16" spans="1:5" ht="15.75">
      <c r="A16" s="43" t="s">
        <v>699</v>
      </c>
      <c r="B16" s="439" t="s">
        <v>494</v>
      </c>
      <c r="C16" s="204"/>
      <c r="D16" s="204"/>
      <c r="E16" s="52">
        <f t="shared" si="0"/>
        <v>0</v>
      </c>
    </row>
    <row r="17" spans="1:5" ht="15.75">
      <c r="A17" s="43"/>
      <c r="B17" s="613"/>
      <c r="C17" s="612"/>
      <c r="D17" s="251">
        <v>0</v>
      </c>
      <c r="E17" s="178"/>
    </row>
    <row r="18" spans="1:5" ht="16.5" thickBot="1">
      <c r="A18" s="186">
        <v>9</v>
      </c>
      <c r="B18" s="187" t="s">
        <v>1193</v>
      </c>
      <c r="C18" s="67">
        <f>C6+C12+C13+C15</f>
        <v>476452.93</v>
      </c>
      <c r="D18" s="67">
        <f>D6+D15</f>
        <v>0</v>
      </c>
      <c r="E18" s="203">
        <f>E6+E12+E13+E15</f>
        <v>476452.93</v>
      </c>
    </row>
    <row r="19" ht="15.75">
      <c r="E19" s="22"/>
    </row>
    <row r="20" spans="2:3" ht="15.75">
      <c r="B20" s="614"/>
      <c r="C20" s="3"/>
    </row>
    <row r="21" spans="2:3" ht="15.75">
      <c r="B21" s="3"/>
      <c r="C21" s="3"/>
    </row>
    <row r="22" spans="1:5" ht="15.75">
      <c r="A22" s="584"/>
      <c r="B22" s="585"/>
      <c r="C22" s="606"/>
      <c r="E22" s="1"/>
    </row>
    <row r="23" spans="1:5" ht="15.75">
      <c r="A23" s="108"/>
      <c r="B23" s="11"/>
      <c r="E23" s="1"/>
    </row>
    <row r="24" spans="1:5" ht="15.75">
      <c r="A24" s="755"/>
      <c r="B24" s="755"/>
      <c r="E24" s="1"/>
    </row>
    <row r="25" spans="1:5" ht="15.75">
      <c r="A25" s="1"/>
      <c r="B25" s="19"/>
      <c r="E25" s="1"/>
    </row>
    <row r="26" spans="1:5" ht="15.75">
      <c r="A26" s="664"/>
      <c r="B26" s="664"/>
      <c r="E26" s="1"/>
    </row>
  </sheetData>
  <sheetProtection/>
  <protectedRanges>
    <protectedRange sqref="C8:D10" name="Rozsah2_1_1"/>
    <protectedRange sqref="C11:D11" name="Rozsah2_2_1"/>
  </protectedRanges>
  <mergeCells count="4">
    <mergeCell ref="A1:E1"/>
    <mergeCell ref="A2:E2"/>
    <mergeCell ref="A24:B24"/>
    <mergeCell ref="A26:B26"/>
  </mergeCells>
  <printOptions/>
  <pageMargins left="0.79" right="0.7480314960629921" top="0.984251968503937" bottom="0.77" header="0.5118110236220472" footer="0.5118110236220472"/>
  <pageSetup fitToHeight="1" fitToWidth="1"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sheetPr>
    <tabColor indexed="42"/>
    <pageSetUpPr fitToPage="1"/>
  </sheetPr>
  <dimension ref="A1:F27"/>
  <sheetViews>
    <sheetView zoomScale="75" zoomScaleNormal="75" zoomScalePageLayoutView="0" workbookViewId="0" topLeftCell="A1">
      <pane xSplit="2" ySplit="5" topLeftCell="C9" activePane="bottomRight" state="frozen"/>
      <selection pane="topLeft" activeCell="A1" sqref="A1"/>
      <selection pane="topRight" activeCell="A1" sqref="A1"/>
      <selection pane="bottomLeft" activeCell="A1" sqref="A1"/>
      <selection pane="bottomRight" activeCell="A23" sqref="A23:B27"/>
    </sheetView>
  </sheetViews>
  <sheetFormatPr defaultColWidth="9.140625" defaultRowHeight="12.75"/>
  <cols>
    <col min="1" max="1" width="9.140625" style="19" customWidth="1"/>
    <col min="2" max="2" width="75.421875" style="80" customWidth="1"/>
    <col min="3" max="6" width="17.28125" style="19" customWidth="1"/>
    <col min="7" max="7" width="16.00390625" style="19" customWidth="1"/>
    <col min="8" max="16384" width="9.140625" style="19" customWidth="1"/>
  </cols>
  <sheetData>
    <row r="1" spans="1:6" ht="34.5" customHeight="1">
      <c r="A1" s="665" t="s">
        <v>625</v>
      </c>
      <c r="B1" s="674"/>
      <c r="C1" s="674"/>
      <c r="D1" s="674"/>
      <c r="E1" s="674"/>
      <c r="F1" s="675"/>
    </row>
    <row r="2" spans="1:6" ht="34.5" customHeight="1">
      <c r="A2" s="668" t="s">
        <v>815</v>
      </c>
      <c r="B2" s="669"/>
      <c r="C2" s="669"/>
      <c r="D2" s="669"/>
      <c r="E2" s="669"/>
      <c r="F2" s="670"/>
    </row>
    <row r="3" spans="1:6" ht="22.5" customHeight="1">
      <c r="A3" s="690" t="s">
        <v>342</v>
      </c>
      <c r="B3" s="707" t="s">
        <v>505</v>
      </c>
      <c r="C3" s="713">
        <v>2009</v>
      </c>
      <c r="D3" s="713"/>
      <c r="E3" s="713">
        <v>2010</v>
      </c>
      <c r="F3" s="709"/>
    </row>
    <row r="4" spans="1:6" ht="75" customHeight="1">
      <c r="A4" s="690"/>
      <c r="B4" s="707"/>
      <c r="C4" s="14" t="s">
        <v>84</v>
      </c>
      <c r="D4" s="14" t="s">
        <v>331</v>
      </c>
      <c r="E4" s="14" t="s">
        <v>84</v>
      </c>
      <c r="F4" s="28" t="s">
        <v>332</v>
      </c>
    </row>
    <row r="5" spans="1:6" ht="15.75">
      <c r="A5" s="30"/>
      <c r="B5" s="114"/>
      <c r="C5" s="40" t="s">
        <v>452</v>
      </c>
      <c r="D5" s="40" t="s">
        <v>453</v>
      </c>
      <c r="E5" s="40" t="s">
        <v>454</v>
      </c>
      <c r="F5" s="41" t="s">
        <v>461</v>
      </c>
    </row>
    <row r="6" spans="1:6" ht="31.5">
      <c r="A6" s="30">
        <v>1</v>
      </c>
      <c r="B6" s="68" t="s">
        <v>624</v>
      </c>
      <c r="C6" s="66">
        <f>C7+C10+C13</f>
        <v>37786</v>
      </c>
      <c r="D6" s="66">
        <f>D7+D10+D13</f>
        <v>70</v>
      </c>
      <c r="E6" s="66">
        <f>E7+E10+E13</f>
        <v>158947</v>
      </c>
      <c r="F6" s="200">
        <f>F7+F10+F13</f>
        <v>288</v>
      </c>
    </row>
    <row r="7" spans="1:6" ht="15.75">
      <c r="A7" s="30">
        <v>2</v>
      </c>
      <c r="B7" s="68" t="s">
        <v>204</v>
      </c>
      <c r="C7" s="66">
        <f>SUM(C8:C9)</f>
        <v>37786</v>
      </c>
      <c r="D7" s="66">
        <f>SUM(D8:D9)</f>
        <v>70</v>
      </c>
      <c r="E7" s="66">
        <f>SUM(E8:E9)</f>
        <v>158947</v>
      </c>
      <c r="F7" s="200">
        <f>F9</f>
        <v>288</v>
      </c>
    </row>
    <row r="8" spans="1:6" ht="15.75">
      <c r="A8" s="30">
        <v>3</v>
      </c>
      <c r="B8" s="26" t="s">
        <v>109</v>
      </c>
      <c r="C8" s="53"/>
      <c r="D8" s="53"/>
      <c r="E8" s="53"/>
      <c r="F8" s="60"/>
    </row>
    <row r="9" spans="1:6" ht="18.75">
      <c r="A9" s="30">
        <v>4</v>
      </c>
      <c r="B9" s="26" t="s">
        <v>246</v>
      </c>
      <c r="C9" s="53">
        <v>37786</v>
      </c>
      <c r="D9" s="53">
        <v>70</v>
      </c>
      <c r="E9" s="53">
        <v>158947</v>
      </c>
      <c r="F9" s="60">
        <v>288</v>
      </c>
    </row>
    <row r="10" spans="1:6" ht="15.75">
      <c r="A10" s="30">
        <v>5</v>
      </c>
      <c r="B10" s="68" t="s">
        <v>205</v>
      </c>
      <c r="C10" s="175">
        <f>SUM(C11:C12)</f>
        <v>0</v>
      </c>
      <c r="D10" s="175">
        <f>SUM(D11:D12)</f>
        <v>0</v>
      </c>
      <c r="E10" s="175">
        <f>SUM(E11:E12)</f>
        <v>0</v>
      </c>
      <c r="F10" s="208">
        <f>SUM(F11:F12)</f>
        <v>0</v>
      </c>
    </row>
    <row r="11" spans="1:6" ht="15.75">
      <c r="A11" s="30">
        <v>6</v>
      </c>
      <c r="B11" s="26" t="s">
        <v>109</v>
      </c>
      <c r="C11" s="207"/>
      <c r="D11" s="207"/>
      <c r="E11" s="207"/>
      <c r="F11" s="252"/>
    </row>
    <row r="12" spans="1:6" ht="18.75">
      <c r="A12" s="30">
        <v>7</v>
      </c>
      <c r="B12" s="26" t="s">
        <v>246</v>
      </c>
      <c r="C12" s="207"/>
      <c r="D12" s="207"/>
      <c r="E12" s="207"/>
      <c r="F12" s="252"/>
    </row>
    <row r="13" spans="1:6" ht="15.75">
      <c r="A13" s="30">
        <v>8</v>
      </c>
      <c r="B13" s="68" t="s">
        <v>203</v>
      </c>
      <c r="C13" s="175">
        <f>SUM(C14:C15)</f>
        <v>0</v>
      </c>
      <c r="D13" s="175">
        <f>D15</f>
        <v>0</v>
      </c>
      <c r="E13" s="175">
        <f>SUM(E14:E15)</f>
        <v>0</v>
      </c>
      <c r="F13" s="208">
        <f>SUM(F14:F15)</f>
        <v>0</v>
      </c>
    </row>
    <row r="14" spans="1:6" ht="15.75">
      <c r="A14" s="30">
        <v>9</v>
      </c>
      <c r="B14" s="26" t="s">
        <v>109</v>
      </c>
      <c r="C14" s="207"/>
      <c r="D14" s="207"/>
      <c r="E14" s="207"/>
      <c r="F14" s="252"/>
    </row>
    <row r="15" spans="1:6" ht="18.75">
      <c r="A15" s="30">
        <v>10</v>
      </c>
      <c r="B15" s="26" t="s">
        <v>246</v>
      </c>
      <c r="C15" s="207"/>
      <c r="D15" s="207"/>
      <c r="E15" s="207"/>
      <c r="F15" s="252"/>
    </row>
    <row r="16" spans="1:6" ht="15.75">
      <c r="A16" s="30">
        <v>11</v>
      </c>
      <c r="B16" s="68" t="s">
        <v>129</v>
      </c>
      <c r="C16" s="175">
        <f>SUM(C17:C18)</f>
        <v>0</v>
      </c>
      <c r="D16" s="175">
        <f>SUM(D17:D18)</f>
        <v>0</v>
      </c>
      <c r="E16" s="175">
        <f>SUM(E17:E18)</f>
        <v>0</v>
      </c>
      <c r="F16" s="208">
        <f>SUM(F17:F18)</f>
        <v>0</v>
      </c>
    </row>
    <row r="17" spans="1:6" ht="15.75">
      <c r="A17" s="30">
        <v>12</v>
      </c>
      <c r="B17" s="26" t="s">
        <v>109</v>
      </c>
      <c r="C17" s="207"/>
      <c r="D17" s="207"/>
      <c r="E17" s="207"/>
      <c r="F17" s="252"/>
    </row>
    <row r="18" spans="1:6" ht="18.75">
      <c r="A18" s="148">
        <v>13</v>
      </c>
      <c r="B18" s="147" t="s">
        <v>246</v>
      </c>
      <c r="C18" s="253"/>
      <c r="D18" s="253"/>
      <c r="E18" s="253"/>
      <c r="F18" s="254"/>
    </row>
    <row r="19" spans="1:6" ht="19.5" thickBot="1">
      <c r="A19" s="31">
        <v>14</v>
      </c>
      <c r="B19" s="149" t="s">
        <v>144</v>
      </c>
      <c r="C19" s="255" t="s">
        <v>488</v>
      </c>
      <c r="D19" s="256">
        <v>17</v>
      </c>
      <c r="E19" s="255" t="s">
        <v>488</v>
      </c>
      <c r="F19" s="257">
        <v>24</v>
      </c>
    </row>
    <row r="20" spans="1:6" s="152" customFormat="1" ht="15.75">
      <c r="A20" s="139"/>
      <c r="B20" s="150"/>
      <c r="C20" s="151"/>
      <c r="D20" s="141"/>
      <c r="E20" s="151"/>
      <c r="F20" s="141"/>
    </row>
    <row r="21" spans="1:6" ht="15.75">
      <c r="A21" s="812" t="s">
        <v>436</v>
      </c>
      <c r="B21" s="813"/>
      <c r="C21" s="813"/>
      <c r="D21" s="813"/>
      <c r="E21" s="813"/>
      <c r="F21" s="814"/>
    </row>
    <row r="22" spans="1:6" ht="15.75">
      <c r="A22" s="815" t="s">
        <v>570</v>
      </c>
      <c r="B22" s="816"/>
      <c r="C22" s="816"/>
      <c r="D22" s="816"/>
      <c r="E22" s="816"/>
      <c r="F22" s="817"/>
    </row>
    <row r="23" spans="1:2" ht="15.75">
      <c r="A23" s="811"/>
      <c r="B23" s="811"/>
    </row>
    <row r="24" spans="1:2" ht="15.75">
      <c r="A24" s="11"/>
      <c r="B24" s="583"/>
    </row>
    <row r="25" spans="1:2" ht="15.75">
      <c r="A25" s="755"/>
      <c r="B25" s="755"/>
    </row>
    <row r="27" spans="1:2" ht="15.75">
      <c r="A27" s="664"/>
      <c r="B27" s="664"/>
    </row>
  </sheetData>
  <sheetProtection/>
  <mergeCells count="11">
    <mergeCell ref="E3:F3"/>
    <mergeCell ref="A25:B25"/>
    <mergeCell ref="A27:B27"/>
    <mergeCell ref="A23:B23"/>
    <mergeCell ref="A21:F21"/>
    <mergeCell ref="A22:F22"/>
    <mergeCell ref="A1:F1"/>
    <mergeCell ref="A2:F2"/>
    <mergeCell ref="A3:A4"/>
    <mergeCell ref="B3:B4"/>
    <mergeCell ref="C3:D3"/>
  </mergeCells>
  <printOptions/>
  <pageMargins left="0.7480314960629921" right="0.56" top="0.984251968503937" bottom="0.984251968503937" header="0.5118110236220472" footer="0.5118110236220472"/>
  <pageSetup fitToHeight="1" fitToWidth="1" horizontalDpi="600" verticalDpi="600" orientation="landscape" paperSize="9" scale="83" r:id="rId1"/>
</worksheet>
</file>

<file path=xl/worksheets/sheet24.xml><?xml version="1.0" encoding="utf-8"?>
<worksheet xmlns="http://schemas.openxmlformats.org/spreadsheetml/2006/main" xmlns:r="http://schemas.openxmlformats.org/officeDocument/2006/relationships">
  <sheetPr>
    <tabColor indexed="42"/>
  </sheetPr>
  <dimension ref="A1:E17"/>
  <sheetViews>
    <sheetView zoomScalePageLayoutView="0" workbookViewId="0" topLeftCell="A1">
      <pane xSplit="2" ySplit="4" topLeftCell="C8" activePane="bottomRight" state="frozen"/>
      <selection pane="topLeft" activeCell="A1" sqref="A1"/>
      <selection pane="topRight" activeCell="A1" sqref="A1"/>
      <selection pane="bottomLeft" activeCell="A1" sqref="A1"/>
      <selection pane="bottomRight" activeCell="B13" sqref="A13:B17"/>
    </sheetView>
  </sheetViews>
  <sheetFormatPr defaultColWidth="9.140625" defaultRowHeight="12.75"/>
  <cols>
    <col min="1" max="1" width="9.140625" style="1" customWidth="1"/>
    <col min="2" max="2" width="66.140625" style="6" customWidth="1"/>
    <col min="3" max="3" width="21.28125" style="168" customWidth="1"/>
    <col min="4" max="4" width="20.28125" style="1" customWidth="1"/>
    <col min="5" max="5" width="16.140625" style="1" customWidth="1"/>
    <col min="6" max="16384" width="9.140625" style="1" customWidth="1"/>
  </cols>
  <sheetData>
    <row r="1" spans="1:4" ht="49.5" customHeight="1">
      <c r="A1" s="665" t="s">
        <v>1263</v>
      </c>
      <c r="B1" s="674"/>
      <c r="C1" s="674"/>
      <c r="D1" s="675"/>
    </row>
    <row r="2" spans="1:4" ht="34.5" customHeight="1">
      <c r="A2" s="676" t="s">
        <v>816</v>
      </c>
      <c r="B2" s="677"/>
      <c r="C2" s="677"/>
      <c r="D2" s="678"/>
    </row>
    <row r="3" spans="1:4" ht="33" customHeight="1">
      <c r="A3" s="29" t="s">
        <v>342</v>
      </c>
      <c r="B3" s="17" t="s">
        <v>505</v>
      </c>
      <c r="C3" s="115" t="s">
        <v>817</v>
      </c>
      <c r="D3" s="170" t="s">
        <v>1237</v>
      </c>
    </row>
    <row r="4" spans="1:4" ht="22.5" customHeight="1">
      <c r="A4" s="29"/>
      <c r="B4" s="17"/>
      <c r="C4" s="14" t="s">
        <v>452</v>
      </c>
      <c r="D4" s="174" t="s">
        <v>453</v>
      </c>
    </row>
    <row r="5" spans="1:4" s="19" customFormat="1" ht="34.5">
      <c r="A5" s="30">
        <v>1</v>
      </c>
      <c r="B5" s="74" t="s">
        <v>318</v>
      </c>
      <c r="C5" s="258">
        <v>28880.37</v>
      </c>
      <c r="D5" s="259">
        <f>C8</f>
        <v>35626.830000000016</v>
      </c>
    </row>
    <row r="6" spans="1:4" ht="36" customHeight="1">
      <c r="A6" s="30">
        <v>2</v>
      </c>
      <c r="B6" s="74" t="s">
        <v>1264</v>
      </c>
      <c r="C6" s="258">
        <v>440000</v>
      </c>
      <c r="D6" s="260">
        <v>408925</v>
      </c>
    </row>
    <row r="7" spans="1:4" ht="35.25" customHeight="1">
      <c r="A7" s="30">
        <v>3</v>
      </c>
      <c r="B7" s="74" t="s">
        <v>319</v>
      </c>
      <c r="C7" s="258">
        <v>433253.54</v>
      </c>
      <c r="D7" s="260">
        <v>430429.08</v>
      </c>
    </row>
    <row r="8" spans="1:4" ht="39.75" customHeight="1">
      <c r="A8" s="30">
        <v>4</v>
      </c>
      <c r="B8" s="74" t="s">
        <v>321</v>
      </c>
      <c r="C8" s="66">
        <f>C5+C6-C7</f>
        <v>35626.830000000016</v>
      </c>
      <c r="D8" s="259">
        <f>D5+D6-D7</f>
        <v>14122.75</v>
      </c>
    </row>
    <row r="9" spans="1:4" ht="21" customHeight="1" thickBot="1">
      <c r="A9" s="165">
        <v>5</v>
      </c>
      <c r="B9" s="166" t="s">
        <v>322</v>
      </c>
      <c r="C9" s="261">
        <v>1533</v>
      </c>
      <c r="D9" s="262">
        <v>1574</v>
      </c>
    </row>
    <row r="10" spans="1:5" ht="21" customHeight="1">
      <c r="A10" s="20"/>
      <c r="B10" s="77"/>
      <c r="C10" s="1"/>
      <c r="E10" s="19"/>
    </row>
    <row r="11" spans="1:4" ht="18.75" customHeight="1">
      <c r="A11" s="812" t="s">
        <v>400</v>
      </c>
      <c r="B11" s="813"/>
      <c r="C11" s="813"/>
      <c r="D11" s="814"/>
    </row>
    <row r="12" spans="1:4" ht="21" customHeight="1">
      <c r="A12" s="815" t="s">
        <v>206</v>
      </c>
      <c r="B12" s="816"/>
      <c r="C12" s="816"/>
      <c r="D12" s="817"/>
    </row>
    <row r="13" spans="1:3" ht="18.75">
      <c r="A13" s="109"/>
      <c r="B13" s="581"/>
      <c r="C13" s="1"/>
    </row>
    <row r="14" spans="1:3" ht="18.75">
      <c r="A14" s="582"/>
      <c r="B14" s="581"/>
      <c r="C14" s="1"/>
    </row>
    <row r="15" spans="1:3" ht="15.75">
      <c r="A15" s="818"/>
      <c r="B15" s="818"/>
      <c r="C15" s="1"/>
    </row>
    <row r="16" spans="1:3" ht="18.75">
      <c r="A16" s="6"/>
      <c r="B16" s="168"/>
      <c r="C16" s="1"/>
    </row>
    <row r="17" spans="1:3" ht="15.75">
      <c r="A17" s="664"/>
      <c r="B17" s="664"/>
      <c r="C17" s="1"/>
    </row>
  </sheetData>
  <sheetProtection/>
  <mergeCells count="6">
    <mergeCell ref="A15:B15"/>
    <mergeCell ref="A17:B17"/>
    <mergeCell ref="A1:D1"/>
    <mergeCell ref="A2:D2"/>
    <mergeCell ref="A12:D12"/>
    <mergeCell ref="A11:D1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42"/>
    <pageSetUpPr fitToPage="1"/>
  </sheetPr>
  <dimension ref="A1:M14"/>
  <sheetViews>
    <sheetView zoomScale="50" zoomScaleNormal="50"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B10" sqref="A10:C15"/>
    </sheetView>
  </sheetViews>
  <sheetFormatPr defaultColWidth="9.140625" defaultRowHeight="12.75"/>
  <cols>
    <col min="1" max="1" width="8.8515625" style="87" customWidth="1"/>
    <col min="2" max="3" width="20.57421875" style="87" customWidth="1"/>
    <col min="4" max="4" width="15.421875" style="87" customWidth="1"/>
    <col min="5" max="5" width="15.8515625" style="87" customWidth="1"/>
    <col min="6" max="6" width="11.421875" style="87" customWidth="1"/>
    <col min="7" max="7" width="14.57421875" style="87" customWidth="1"/>
    <col min="8" max="9" width="18.57421875" style="87" customWidth="1"/>
    <col min="10" max="11" width="15.140625" style="87" customWidth="1"/>
    <col min="12" max="12" width="12.00390625" style="87" customWidth="1"/>
    <col min="13" max="13" width="14.421875" style="87" customWidth="1"/>
    <col min="14" max="16384" width="9.140625" style="87" customWidth="1"/>
  </cols>
  <sheetData>
    <row r="1" spans="1:13" s="85" customFormat="1" ht="34.5" customHeight="1">
      <c r="A1" s="819" t="s">
        <v>1265</v>
      </c>
      <c r="B1" s="820"/>
      <c r="C1" s="820"/>
      <c r="D1" s="820"/>
      <c r="E1" s="820"/>
      <c r="F1" s="820"/>
      <c r="G1" s="820"/>
      <c r="H1" s="820"/>
      <c r="I1" s="820"/>
      <c r="J1" s="820"/>
      <c r="K1" s="820"/>
      <c r="L1" s="820"/>
      <c r="M1" s="821"/>
    </row>
    <row r="2" spans="1:13" s="85" customFormat="1" ht="34.5" customHeight="1">
      <c r="A2" s="668" t="s">
        <v>1011</v>
      </c>
      <c r="B2" s="669"/>
      <c r="C2" s="669"/>
      <c r="D2" s="669"/>
      <c r="E2" s="669"/>
      <c r="F2" s="669"/>
      <c r="G2" s="669"/>
      <c r="H2" s="669"/>
      <c r="I2" s="669"/>
      <c r="J2" s="669"/>
      <c r="K2" s="669"/>
      <c r="L2" s="669"/>
      <c r="M2" s="670"/>
    </row>
    <row r="3" spans="1:13" s="85" customFormat="1" ht="29.25" customHeight="1">
      <c r="A3" s="825" t="s">
        <v>342</v>
      </c>
      <c r="B3" s="823" t="s">
        <v>1266</v>
      </c>
      <c r="C3" s="823"/>
      <c r="D3" s="823"/>
      <c r="E3" s="823"/>
      <c r="F3" s="823"/>
      <c r="G3" s="823"/>
      <c r="H3" s="823" t="s">
        <v>1267</v>
      </c>
      <c r="I3" s="823"/>
      <c r="J3" s="823"/>
      <c r="K3" s="823"/>
      <c r="L3" s="823"/>
      <c r="M3" s="824"/>
    </row>
    <row r="4" spans="1:13" s="86" customFormat="1" ht="157.5" customHeight="1">
      <c r="A4" s="825"/>
      <c r="B4" s="117" t="s">
        <v>632</v>
      </c>
      <c r="C4" s="117" t="s">
        <v>633</v>
      </c>
      <c r="D4" s="117" t="s">
        <v>371</v>
      </c>
      <c r="E4" s="117" t="s">
        <v>141</v>
      </c>
      <c r="F4" s="117" t="s">
        <v>142</v>
      </c>
      <c r="G4" s="117" t="s">
        <v>340</v>
      </c>
      <c r="H4" s="117" t="s">
        <v>632</v>
      </c>
      <c r="I4" s="117" t="s">
        <v>633</v>
      </c>
      <c r="J4" s="117" t="s">
        <v>371</v>
      </c>
      <c r="K4" s="117" t="s">
        <v>141</v>
      </c>
      <c r="L4" s="117" t="s">
        <v>142</v>
      </c>
      <c r="M4" s="119" t="s">
        <v>340</v>
      </c>
    </row>
    <row r="5" spans="1:13" ht="31.5">
      <c r="A5" s="120"/>
      <c r="B5" s="118" t="s">
        <v>452</v>
      </c>
      <c r="C5" s="118" t="s">
        <v>453</v>
      </c>
      <c r="D5" s="118" t="s">
        <v>454</v>
      </c>
      <c r="E5" s="118" t="s">
        <v>461</v>
      </c>
      <c r="F5" s="118" t="s">
        <v>455</v>
      </c>
      <c r="G5" s="118" t="s">
        <v>634</v>
      </c>
      <c r="H5" s="118" t="s">
        <v>457</v>
      </c>
      <c r="I5" s="118" t="s">
        <v>458</v>
      </c>
      <c r="J5" s="118" t="s">
        <v>459</v>
      </c>
      <c r="K5" s="118" t="s">
        <v>462</v>
      </c>
      <c r="L5" s="468" t="s">
        <v>635</v>
      </c>
      <c r="M5" s="121" t="s">
        <v>636</v>
      </c>
    </row>
    <row r="6" spans="1:13" ht="36" customHeight="1" thickBot="1">
      <c r="A6" s="122">
        <v>1</v>
      </c>
      <c r="B6" s="261">
        <v>7944083.37</v>
      </c>
      <c r="C6" s="261">
        <v>0</v>
      </c>
      <c r="D6" s="261">
        <v>842942.69</v>
      </c>
      <c r="E6" s="261">
        <v>231662.72</v>
      </c>
      <c r="F6" s="261">
        <v>313994.51</v>
      </c>
      <c r="G6" s="623">
        <f>SUM(B6:F6)</f>
        <v>9332683.290000001</v>
      </c>
      <c r="H6" s="261">
        <v>8715480.42</v>
      </c>
      <c r="I6" s="624">
        <v>2543556.39</v>
      </c>
      <c r="J6" s="261">
        <v>924099.82</v>
      </c>
      <c r="K6" s="261">
        <v>170688.1</v>
      </c>
      <c r="L6" s="261">
        <v>279075.76</v>
      </c>
      <c r="M6" s="625">
        <f>SUM(H6:L6)</f>
        <v>12632900.49</v>
      </c>
    </row>
    <row r="8" spans="1:6" ht="15.75">
      <c r="A8" s="822"/>
      <c r="B8" s="822"/>
      <c r="C8" s="822"/>
      <c r="E8" s="626" t="s">
        <v>14</v>
      </c>
      <c r="F8" s="627"/>
    </row>
    <row r="9" spans="5:10" ht="15.75">
      <c r="E9" s="822" t="s">
        <v>7</v>
      </c>
      <c r="F9" s="822"/>
      <c r="G9" s="822"/>
      <c r="H9" s="822"/>
      <c r="I9" s="822"/>
      <c r="J9" s="822"/>
    </row>
    <row r="10" spans="1:2" ht="15.75">
      <c r="A10" s="588"/>
      <c r="B10" s="558"/>
    </row>
    <row r="11" spans="1:2" ht="15.75">
      <c r="A11" s="588"/>
      <c r="B11" s="558"/>
    </row>
    <row r="12" spans="1:2" ht="15.75">
      <c r="A12" s="558"/>
      <c r="B12" s="558"/>
    </row>
    <row r="13" spans="1:2" ht="15.75">
      <c r="A13" s="76"/>
      <c r="B13" s="2"/>
    </row>
    <row r="14" spans="1:2" ht="22.5" customHeight="1">
      <c r="A14" s="664"/>
      <c r="B14" s="664"/>
    </row>
  </sheetData>
  <sheetProtection/>
  <mergeCells count="8">
    <mergeCell ref="A1:M1"/>
    <mergeCell ref="A2:M2"/>
    <mergeCell ref="A8:C8"/>
    <mergeCell ref="A14:B14"/>
    <mergeCell ref="H3:M3"/>
    <mergeCell ref="B3:G3"/>
    <mergeCell ref="A3:A4"/>
    <mergeCell ref="E9:J9"/>
  </mergeCells>
  <printOptions/>
  <pageMargins left="0.4" right="0.31" top="0.984251968503937" bottom="0.984251968503937" header="0.5118110236220472" footer="0.5118110236220472"/>
  <pageSetup fitToHeight="1" fitToWidth="1" horizontalDpi="600" verticalDpi="600" orientation="landscape" paperSize="9" scale="71"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M50"/>
  <sheetViews>
    <sheetView workbookViewId="0" topLeftCell="A1">
      <pane xSplit="3" ySplit="3" topLeftCell="D37" activePane="bottomRight" state="frozen"/>
      <selection pane="topLeft" activeCell="A1" sqref="A1"/>
      <selection pane="topRight" activeCell="D1" sqref="D1"/>
      <selection pane="bottomLeft" activeCell="A4" sqref="A4"/>
      <selection pane="bottomRight" activeCell="A46" sqref="A46:B50"/>
    </sheetView>
  </sheetViews>
  <sheetFormatPr defaultColWidth="9.140625" defaultRowHeight="12.75"/>
  <cols>
    <col min="1" max="1" width="7.28125" style="276" customWidth="1"/>
    <col min="2" max="2" width="39.8515625" style="276" customWidth="1"/>
    <col min="3" max="3" width="9.421875" style="276" customWidth="1"/>
    <col min="4" max="4" width="18.421875" style="276" customWidth="1"/>
    <col min="5" max="5" width="16.7109375" style="276" customWidth="1"/>
    <col min="6" max="6" width="14.00390625" style="276" customWidth="1"/>
    <col min="7" max="16384" width="9.140625" style="276" customWidth="1"/>
  </cols>
  <sheetData>
    <row r="1" spans="1:6" ht="66.75" customHeight="1" thickBot="1">
      <c r="A1" s="826" t="s">
        <v>1268</v>
      </c>
      <c r="B1" s="827"/>
      <c r="C1" s="827"/>
      <c r="D1" s="827"/>
      <c r="E1" s="827"/>
      <c r="F1" s="828"/>
    </row>
    <row r="2" spans="1:6" ht="36.75" customHeight="1" thickBot="1">
      <c r="A2" s="829" t="s">
        <v>1013</v>
      </c>
      <c r="B2" s="830"/>
      <c r="C2" s="830"/>
      <c r="D2" s="830"/>
      <c r="E2" s="830"/>
      <c r="F2" s="831"/>
    </row>
    <row r="3" spans="1:7" s="279" customFormat="1" ht="69" customHeight="1" thickBot="1">
      <c r="A3" s="277" t="s">
        <v>1026</v>
      </c>
      <c r="B3" s="277" t="s">
        <v>703</v>
      </c>
      <c r="C3" s="278" t="s">
        <v>342</v>
      </c>
      <c r="D3" s="278" t="s">
        <v>1269</v>
      </c>
      <c r="E3" s="278" t="s">
        <v>1270</v>
      </c>
      <c r="F3" s="382" t="s">
        <v>1271</v>
      </c>
      <c r="G3" s="276"/>
    </row>
    <row r="4" spans="1:13" ht="15.75">
      <c r="A4" s="402">
        <v>601</v>
      </c>
      <c r="B4" s="394" t="s">
        <v>1105</v>
      </c>
      <c r="C4" s="395" t="s">
        <v>1106</v>
      </c>
      <c r="D4" s="503">
        <v>0</v>
      </c>
      <c r="E4" s="388">
        <v>0</v>
      </c>
      <c r="F4" s="391">
        <f>E4-D4</f>
        <v>0</v>
      </c>
      <c r="H4" s="279"/>
      <c r="I4" s="279"/>
      <c r="J4" s="279"/>
      <c r="K4" s="279"/>
      <c r="L4" s="279"/>
      <c r="M4" s="279"/>
    </row>
    <row r="5" spans="1:13" ht="15.75">
      <c r="A5" s="403">
        <v>602</v>
      </c>
      <c r="B5" s="396" t="s">
        <v>1107</v>
      </c>
      <c r="C5" s="397" t="s">
        <v>1108</v>
      </c>
      <c r="D5" s="504">
        <v>51268.27</v>
      </c>
      <c r="E5" s="389">
        <v>18269.66</v>
      </c>
      <c r="F5" s="392">
        <f aca="true" t="shared" si="0" ref="F5:F38">E5-D5</f>
        <v>-32998.61</v>
      </c>
      <c r="H5" s="279"/>
      <c r="I5" s="279"/>
      <c r="J5" s="279"/>
      <c r="K5" s="279"/>
      <c r="L5" s="279"/>
      <c r="M5" s="279"/>
    </row>
    <row r="6" spans="1:7" ht="15.75">
      <c r="A6" s="403">
        <v>604</v>
      </c>
      <c r="B6" s="398" t="s">
        <v>1109</v>
      </c>
      <c r="C6" s="397" t="s">
        <v>1110</v>
      </c>
      <c r="D6" s="504">
        <v>0</v>
      </c>
      <c r="E6" s="389">
        <v>0</v>
      </c>
      <c r="F6" s="392">
        <f t="shared" si="0"/>
        <v>0</v>
      </c>
      <c r="G6" s="276"/>
    </row>
    <row r="7" spans="1:7" ht="15.75">
      <c r="A7" s="403">
        <v>611</v>
      </c>
      <c r="B7" s="396" t="s">
        <v>626</v>
      </c>
      <c r="C7" s="397" t="s">
        <v>1111</v>
      </c>
      <c r="D7" s="504">
        <v>0</v>
      </c>
      <c r="E7" s="389">
        <v>0</v>
      </c>
      <c r="F7" s="392">
        <f t="shared" si="0"/>
        <v>0</v>
      </c>
      <c r="G7" s="276"/>
    </row>
    <row r="8" spans="1:7" ht="15.75">
      <c r="A8" s="403">
        <v>612</v>
      </c>
      <c r="B8" s="396" t="s">
        <v>1112</v>
      </c>
      <c r="C8" s="397" t="s">
        <v>1113</v>
      </c>
      <c r="D8" s="504">
        <v>0</v>
      </c>
      <c r="E8" s="389">
        <v>0</v>
      </c>
      <c r="F8" s="392">
        <f t="shared" si="0"/>
        <v>0</v>
      </c>
      <c r="G8" s="276"/>
    </row>
    <row r="9" spans="1:7" ht="15.75">
      <c r="A9" s="403">
        <v>613</v>
      </c>
      <c r="B9" s="396" t="s">
        <v>1114</v>
      </c>
      <c r="C9" s="397" t="s">
        <v>1115</v>
      </c>
      <c r="D9" s="504">
        <v>0</v>
      </c>
      <c r="E9" s="389">
        <v>0</v>
      </c>
      <c r="F9" s="392">
        <f t="shared" si="0"/>
        <v>0</v>
      </c>
      <c r="G9" s="276"/>
    </row>
    <row r="10" spans="1:7" ht="15.75">
      <c r="A10" s="403">
        <v>614</v>
      </c>
      <c r="B10" s="396" t="s">
        <v>1116</v>
      </c>
      <c r="C10" s="397" t="s">
        <v>1117</v>
      </c>
      <c r="D10" s="504">
        <v>0</v>
      </c>
      <c r="E10" s="389">
        <v>0</v>
      </c>
      <c r="F10" s="392">
        <f t="shared" si="0"/>
        <v>0</v>
      </c>
      <c r="G10" s="276"/>
    </row>
    <row r="11" spans="1:7" ht="15.75">
      <c r="A11" s="403">
        <v>621</v>
      </c>
      <c r="B11" s="396" t="s">
        <v>1118</v>
      </c>
      <c r="C11" s="397" t="s">
        <v>1119</v>
      </c>
      <c r="D11" s="504">
        <v>0</v>
      </c>
      <c r="E11" s="389">
        <v>0</v>
      </c>
      <c r="F11" s="392">
        <f t="shared" si="0"/>
        <v>0</v>
      </c>
      <c r="G11" s="276"/>
    </row>
    <row r="12" spans="1:7" ht="15.75">
      <c r="A12" s="403">
        <v>622</v>
      </c>
      <c r="B12" s="396" t="s">
        <v>1120</v>
      </c>
      <c r="C12" s="397" t="s">
        <v>1121</v>
      </c>
      <c r="D12" s="504">
        <v>0</v>
      </c>
      <c r="E12" s="389">
        <v>0</v>
      </c>
      <c r="F12" s="392">
        <f t="shared" si="0"/>
        <v>0</v>
      </c>
      <c r="G12" s="276"/>
    </row>
    <row r="13" spans="1:6" ht="15.75">
      <c r="A13" s="403">
        <v>623</v>
      </c>
      <c r="B13" s="396" t="s">
        <v>1122</v>
      </c>
      <c r="C13" s="397" t="s">
        <v>1123</v>
      </c>
      <c r="D13" s="504">
        <v>0</v>
      </c>
      <c r="E13" s="389">
        <v>0</v>
      </c>
      <c r="F13" s="392">
        <f t="shared" si="0"/>
        <v>0</v>
      </c>
    </row>
    <row r="14" spans="1:6" ht="15.75">
      <c r="A14" s="403">
        <v>624</v>
      </c>
      <c r="B14" s="396" t="s">
        <v>1124</v>
      </c>
      <c r="C14" s="397" t="s">
        <v>1125</v>
      </c>
      <c r="D14" s="504">
        <v>0</v>
      </c>
      <c r="E14" s="389">
        <v>0</v>
      </c>
      <c r="F14" s="392">
        <f t="shared" si="0"/>
        <v>0</v>
      </c>
    </row>
    <row r="15" spans="1:6" ht="15.75">
      <c r="A15" s="403">
        <v>641</v>
      </c>
      <c r="B15" s="396" t="s">
        <v>1057</v>
      </c>
      <c r="C15" s="397" t="s">
        <v>1126</v>
      </c>
      <c r="D15" s="504">
        <v>0</v>
      </c>
      <c r="E15" s="389">
        <v>0</v>
      </c>
      <c r="F15" s="392">
        <f t="shared" si="0"/>
        <v>0</v>
      </c>
    </row>
    <row r="16" spans="1:6" ht="15.75">
      <c r="A16" s="403">
        <v>642</v>
      </c>
      <c r="B16" s="396" t="s">
        <v>1059</v>
      </c>
      <c r="C16" s="397" t="s">
        <v>1127</v>
      </c>
      <c r="D16" s="504">
        <v>0</v>
      </c>
      <c r="E16" s="389">
        <v>0</v>
      </c>
      <c r="F16" s="392">
        <f t="shared" si="0"/>
        <v>0</v>
      </c>
    </row>
    <row r="17" spans="1:6" ht="15.75">
      <c r="A17" s="403">
        <v>643</v>
      </c>
      <c r="B17" s="396" t="s">
        <v>1128</v>
      </c>
      <c r="C17" s="397" t="s">
        <v>1129</v>
      </c>
      <c r="D17" s="504">
        <v>0</v>
      </c>
      <c r="E17" s="389">
        <v>0</v>
      </c>
      <c r="F17" s="392">
        <f t="shared" si="0"/>
        <v>0</v>
      </c>
    </row>
    <row r="18" spans="1:6" ht="15.75">
      <c r="A18" s="403">
        <v>644</v>
      </c>
      <c r="B18" s="396" t="s">
        <v>1063</v>
      </c>
      <c r="C18" s="397" t="s">
        <v>1130</v>
      </c>
      <c r="D18" s="504">
        <v>0</v>
      </c>
      <c r="E18" s="389">
        <v>0</v>
      </c>
      <c r="F18" s="392">
        <f t="shared" si="0"/>
        <v>0</v>
      </c>
    </row>
    <row r="19" spans="1:6" ht="15.75">
      <c r="A19" s="403">
        <v>645</v>
      </c>
      <c r="B19" s="396" t="s">
        <v>1131</v>
      </c>
      <c r="C19" s="397" t="s">
        <v>1132</v>
      </c>
      <c r="D19" s="504">
        <v>0</v>
      </c>
      <c r="E19" s="389">
        <v>0</v>
      </c>
      <c r="F19" s="392">
        <f t="shared" si="0"/>
        <v>0</v>
      </c>
    </row>
    <row r="20" spans="1:6" ht="15.75">
      <c r="A20" s="403">
        <v>646</v>
      </c>
      <c r="B20" s="396" t="s">
        <v>1133</v>
      </c>
      <c r="C20" s="397" t="s">
        <v>1134</v>
      </c>
      <c r="D20" s="504">
        <v>0</v>
      </c>
      <c r="E20" s="389">
        <v>0</v>
      </c>
      <c r="F20" s="392">
        <f t="shared" si="0"/>
        <v>0</v>
      </c>
    </row>
    <row r="21" spans="1:6" ht="15.75">
      <c r="A21" s="403">
        <v>647</v>
      </c>
      <c r="B21" s="396" t="s">
        <v>1135</v>
      </c>
      <c r="C21" s="397" t="s">
        <v>1136</v>
      </c>
      <c r="D21" s="504">
        <v>0</v>
      </c>
      <c r="E21" s="389">
        <v>0</v>
      </c>
      <c r="F21" s="392">
        <f t="shared" si="0"/>
        <v>0</v>
      </c>
    </row>
    <row r="22" spans="1:6" ht="15.75">
      <c r="A22" s="403">
        <v>648</v>
      </c>
      <c r="B22" s="396" t="s">
        <v>1137</v>
      </c>
      <c r="C22" s="397" t="s">
        <v>1138</v>
      </c>
      <c r="D22" s="504">
        <v>0</v>
      </c>
      <c r="E22" s="389">
        <v>0</v>
      </c>
      <c r="F22" s="392">
        <f t="shared" si="0"/>
        <v>0</v>
      </c>
    </row>
    <row r="23" spans="1:6" ht="15.75">
      <c r="A23" s="403">
        <v>649</v>
      </c>
      <c r="B23" s="396" t="s">
        <v>1139</v>
      </c>
      <c r="C23" s="397" t="s">
        <v>1140</v>
      </c>
      <c r="D23" s="504">
        <v>574.82</v>
      </c>
      <c r="E23" s="389">
        <v>0</v>
      </c>
      <c r="F23" s="392">
        <f t="shared" si="0"/>
        <v>-574.82</v>
      </c>
    </row>
    <row r="24" spans="1:6" ht="15.75">
      <c r="A24" s="403">
        <v>651</v>
      </c>
      <c r="B24" s="396" t="s">
        <v>1141</v>
      </c>
      <c r="C24" s="397" t="s">
        <v>1142</v>
      </c>
      <c r="D24" s="504">
        <v>0</v>
      </c>
      <c r="E24" s="389">
        <v>0</v>
      </c>
      <c r="F24" s="392">
        <f t="shared" si="0"/>
        <v>0</v>
      </c>
    </row>
    <row r="25" spans="1:6" ht="15.75">
      <c r="A25" s="403">
        <v>652</v>
      </c>
      <c r="B25" s="396" t="s">
        <v>1143</v>
      </c>
      <c r="C25" s="397" t="s">
        <v>1144</v>
      </c>
      <c r="D25" s="504">
        <v>0</v>
      </c>
      <c r="E25" s="389">
        <v>0</v>
      </c>
      <c r="F25" s="392">
        <f t="shared" si="0"/>
        <v>0</v>
      </c>
    </row>
    <row r="26" spans="1:6" ht="15.75">
      <c r="A26" s="403">
        <v>653</v>
      </c>
      <c r="B26" s="396" t="s">
        <v>1145</v>
      </c>
      <c r="C26" s="397" t="s">
        <v>1146</v>
      </c>
      <c r="D26" s="504">
        <v>0</v>
      </c>
      <c r="E26" s="389">
        <v>0</v>
      </c>
      <c r="F26" s="392">
        <f t="shared" si="0"/>
        <v>0</v>
      </c>
    </row>
    <row r="27" spans="1:6" ht="15.75">
      <c r="A27" s="403">
        <v>654</v>
      </c>
      <c r="B27" s="396" t="s">
        <v>1147</v>
      </c>
      <c r="C27" s="397" t="s">
        <v>1148</v>
      </c>
      <c r="D27" s="504">
        <v>0</v>
      </c>
      <c r="E27" s="389">
        <v>0</v>
      </c>
      <c r="F27" s="392">
        <f t="shared" si="0"/>
        <v>0</v>
      </c>
    </row>
    <row r="28" spans="1:6" ht="15.75">
      <c r="A28" s="403">
        <v>655</v>
      </c>
      <c r="B28" s="396" t="s">
        <v>1149</v>
      </c>
      <c r="C28" s="397" t="s">
        <v>1150</v>
      </c>
      <c r="D28" s="504">
        <v>0</v>
      </c>
      <c r="E28" s="389">
        <v>0</v>
      </c>
      <c r="F28" s="392">
        <f t="shared" si="0"/>
        <v>0</v>
      </c>
    </row>
    <row r="29" spans="1:6" ht="15.75">
      <c r="A29" s="404">
        <v>656</v>
      </c>
      <c r="B29" s="396" t="s">
        <v>1151</v>
      </c>
      <c r="C29" s="397" t="s">
        <v>1152</v>
      </c>
      <c r="D29" s="504">
        <v>0</v>
      </c>
      <c r="E29" s="389">
        <v>0</v>
      </c>
      <c r="F29" s="392">
        <f t="shared" si="0"/>
        <v>0</v>
      </c>
    </row>
    <row r="30" spans="1:6" ht="15.75">
      <c r="A30" s="404">
        <v>657</v>
      </c>
      <c r="B30" s="396" t="s">
        <v>1153</v>
      </c>
      <c r="C30" s="397" t="s">
        <v>1154</v>
      </c>
      <c r="D30" s="504">
        <v>0</v>
      </c>
      <c r="E30" s="389">
        <v>0</v>
      </c>
      <c r="F30" s="392">
        <f t="shared" si="0"/>
        <v>0</v>
      </c>
    </row>
    <row r="31" spans="1:6" ht="15.75">
      <c r="A31" s="404">
        <v>658</v>
      </c>
      <c r="B31" s="396" t="s">
        <v>1155</v>
      </c>
      <c r="C31" s="397" t="s">
        <v>1156</v>
      </c>
      <c r="D31" s="504">
        <v>0</v>
      </c>
      <c r="E31" s="389">
        <v>0</v>
      </c>
      <c r="F31" s="392">
        <f t="shared" si="0"/>
        <v>0</v>
      </c>
    </row>
    <row r="32" spans="1:6" ht="15.75">
      <c r="A32" s="404">
        <v>661</v>
      </c>
      <c r="B32" s="396" t="s">
        <v>1157</v>
      </c>
      <c r="C32" s="397" t="s">
        <v>1158</v>
      </c>
      <c r="D32" s="504">
        <v>0</v>
      </c>
      <c r="E32" s="389">
        <v>0</v>
      </c>
      <c r="F32" s="392">
        <f t="shared" si="0"/>
        <v>0</v>
      </c>
    </row>
    <row r="33" spans="1:6" ht="15.75">
      <c r="A33" s="404">
        <v>662</v>
      </c>
      <c r="B33" s="396" t="s">
        <v>1159</v>
      </c>
      <c r="C33" s="397" t="s">
        <v>1160</v>
      </c>
      <c r="D33" s="504">
        <v>0</v>
      </c>
      <c r="E33" s="389">
        <v>0</v>
      </c>
      <c r="F33" s="392">
        <f t="shared" si="0"/>
        <v>0</v>
      </c>
    </row>
    <row r="34" spans="1:6" ht="15.75">
      <c r="A34" s="404">
        <v>663</v>
      </c>
      <c r="B34" s="396" t="s">
        <v>1161</v>
      </c>
      <c r="C34" s="397" t="s">
        <v>1162</v>
      </c>
      <c r="D34" s="504">
        <v>0</v>
      </c>
      <c r="E34" s="389">
        <v>0</v>
      </c>
      <c r="F34" s="392">
        <f t="shared" si="0"/>
        <v>0</v>
      </c>
    </row>
    <row r="35" spans="1:6" ht="15.75">
      <c r="A35" s="404">
        <v>664</v>
      </c>
      <c r="B35" s="396" t="s">
        <v>1163</v>
      </c>
      <c r="C35" s="397" t="s">
        <v>1164</v>
      </c>
      <c r="D35" s="504">
        <v>0</v>
      </c>
      <c r="E35" s="390">
        <v>0</v>
      </c>
      <c r="F35" s="392">
        <f t="shared" si="0"/>
        <v>0</v>
      </c>
    </row>
    <row r="36" spans="1:6" ht="15.75">
      <c r="A36" s="404">
        <v>665</v>
      </c>
      <c r="B36" s="396" t="s">
        <v>1165</v>
      </c>
      <c r="C36" s="397" t="s">
        <v>1166</v>
      </c>
      <c r="D36" s="504">
        <v>0</v>
      </c>
      <c r="E36" s="390">
        <v>0</v>
      </c>
      <c r="F36" s="392">
        <f t="shared" si="0"/>
        <v>0</v>
      </c>
    </row>
    <row r="37" spans="1:6" ht="15.75">
      <c r="A37" s="404">
        <v>667</v>
      </c>
      <c r="B37" s="396" t="s">
        <v>1167</v>
      </c>
      <c r="C37" s="397" t="s">
        <v>1168</v>
      </c>
      <c r="D37" s="504">
        <v>0</v>
      </c>
      <c r="E37" s="390">
        <v>0</v>
      </c>
      <c r="F37" s="392">
        <f t="shared" si="0"/>
        <v>0</v>
      </c>
    </row>
    <row r="38" spans="1:6" ht="15.75">
      <c r="A38" s="404">
        <v>691</v>
      </c>
      <c r="B38" s="396" t="s">
        <v>1169</v>
      </c>
      <c r="C38" s="397" t="s">
        <v>1170</v>
      </c>
      <c r="D38" s="504">
        <v>1012666</v>
      </c>
      <c r="E38" s="480">
        <v>1044535</v>
      </c>
      <c r="F38" s="392">
        <f t="shared" si="0"/>
        <v>31869</v>
      </c>
    </row>
    <row r="39" spans="1:6" ht="15.75">
      <c r="A39" s="832" t="s">
        <v>1171</v>
      </c>
      <c r="B39" s="833"/>
      <c r="C39" s="399" t="s">
        <v>1172</v>
      </c>
      <c r="D39" s="51">
        <v>1064509.09</v>
      </c>
      <c r="E39" s="481">
        <f>SUM(E4:E38)</f>
        <v>1062804.66</v>
      </c>
      <c r="F39" s="392">
        <f>SUM(F4:F38)</f>
        <v>-1704.4300000000003</v>
      </c>
    </row>
    <row r="40" spans="1:6" ht="15.75">
      <c r="A40" s="834" t="s">
        <v>1173</v>
      </c>
      <c r="B40" s="835"/>
      <c r="C40" s="400" t="s">
        <v>1174</v>
      </c>
      <c r="D40" s="405">
        <v>34904.43000000017</v>
      </c>
      <c r="E40" s="482">
        <f>E39-'T23_Náklady_soc_oblasť'!E41</f>
        <v>16572.879999999772</v>
      </c>
      <c r="F40" s="392">
        <f>F39-'T23_Náklady_soc_oblasť'!F41</f>
        <v>-18331.54999999997</v>
      </c>
    </row>
    <row r="41" spans="1:6" ht="15.75">
      <c r="A41" s="404">
        <v>591</v>
      </c>
      <c r="B41" s="396" t="s">
        <v>1175</v>
      </c>
      <c r="C41" s="397" t="s">
        <v>1176</v>
      </c>
      <c r="D41" s="504">
        <v>0</v>
      </c>
      <c r="E41" s="483">
        <v>0</v>
      </c>
      <c r="F41" s="392">
        <f>F40-'T23_Náklady_soc_oblasť'!F42</f>
        <v>-51585.789999999906</v>
      </c>
    </row>
    <row r="42" spans="1:6" ht="15.75">
      <c r="A42" s="404">
        <v>595</v>
      </c>
      <c r="B42" s="396" t="s">
        <v>1177</v>
      </c>
      <c r="C42" s="397" t="s">
        <v>1178</v>
      </c>
      <c r="D42" s="504">
        <v>0</v>
      </c>
      <c r="E42" s="483">
        <v>0</v>
      </c>
      <c r="F42" s="392">
        <f>F41-'T23_Náklady_soc_oblasť'!F43</f>
        <v>-51585.789999999906</v>
      </c>
    </row>
    <row r="43" spans="1:6" ht="15.75">
      <c r="A43" s="832" t="s">
        <v>1179</v>
      </c>
      <c r="B43" s="833"/>
      <c r="C43" s="399" t="s">
        <v>1180</v>
      </c>
      <c r="D43" s="405">
        <v>34904.43000000017</v>
      </c>
      <c r="E43" s="482">
        <f>E40-E41+E42</f>
        <v>16572.879999999772</v>
      </c>
      <c r="F43" s="392">
        <f>F40-F41+F42</f>
        <v>-18331.549999999974</v>
      </c>
    </row>
    <row r="44" spans="1:6" ht="16.5" thickBot="1">
      <c r="A44" s="837" t="s">
        <v>1181</v>
      </c>
      <c r="B44" s="838"/>
      <c r="C44" s="401" t="s">
        <v>1182</v>
      </c>
      <c r="D44" s="206">
        <v>2163922.6100000003</v>
      </c>
      <c r="E44" s="484">
        <f>SUM(E4:E42)</f>
        <v>2142182.1999999997</v>
      </c>
      <c r="F44" s="393">
        <f>SUM(F4:F42)</f>
        <v>-124911.98999999979</v>
      </c>
    </row>
    <row r="46" spans="1:2" ht="15.75">
      <c r="A46" s="836"/>
      <c r="B46" s="836"/>
    </row>
    <row r="48" spans="1:3" ht="15.75">
      <c r="A48" s="558"/>
      <c r="B48" s="558"/>
      <c r="C48" s="87"/>
    </row>
    <row r="50" spans="1:2" ht="15.75">
      <c r="A50" s="664"/>
      <c r="B50" s="664"/>
    </row>
  </sheetData>
  <sheetProtection/>
  <mergeCells count="8">
    <mergeCell ref="A1:F1"/>
    <mergeCell ref="A2:F2"/>
    <mergeCell ref="A39:B39"/>
    <mergeCell ref="A40:B40"/>
    <mergeCell ref="A46:B46"/>
    <mergeCell ref="A50:B50"/>
    <mergeCell ref="A43:B43"/>
    <mergeCell ref="A44:B44"/>
  </mergeCells>
  <printOptions/>
  <pageMargins left="0.5511811023622047" right="0.4724409448818898" top="0.5905511811023623" bottom="0.4724409448818898" header="0.15748031496062992" footer="0.15748031496062992"/>
  <pageSetup fitToHeight="1" fitToWidth="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F48"/>
  <sheetViews>
    <sheetView zoomScalePageLayoutView="0" workbookViewId="0" topLeftCell="A1">
      <pane xSplit="2" ySplit="3" topLeftCell="C40" activePane="bottomRight" state="frozen"/>
      <selection pane="topLeft" activeCell="A1" sqref="A1"/>
      <selection pane="topRight" activeCell="B1" sqref="B1"/>
      <selection pane="bottomLeft" activeCell="A4" sqref="A4"/>
      <selection pane="bottomRight" activeCell="A44" sqref="A44:B48"/>
    </sheetView>
  </sheetViews>
  <sheetFormatPr defaultColWidth="9.140625" defaultRowHeight="12.75"/>
  <cols>
    <col min="2" max="2" width="34.140625" style="0" customWidth="1"/>
    <col min="3" max="3" width="10.140625" style="0" customWidth="1"/>
    <col min="4" max="4" width="17.421875" style="0" customWidth="1"/>
    <col min="5" max="5" width="15.57421875" style="0" customWidth="1"/>
    <col min="6" max="6" width="16.57421875" style="0" customWidth="1"/>
  </cols>
  <sheetData>
    <row r="1" spans="1:6" ht="61.5" customHeight="1" thickBot="1">
      <c r="A1" s="843" t="s">
        <v>1272</v>
      </c>
      <c r="B1" s="844"/>
      <c r="C1" s="844"/>
      <c r="D1" s="844"/>
      <c r="E1" s="844"/>
      <c r="F1" s="845"/>
    </row>
    <row r="2" spans="1:6" ht="30.75" customHeight="1" thickBot="1">
      <c r="A2" s="840" t="s">
        <v>815</v>
      </c>
      <c r="B2" s="841"/>
      <c r="C2" s="841"/>
      <c r="D2" s="841"/>
      <c r="E2" s="841"/>
      <c r="F2" s="842"/>
    </row>
    <row r="3" spans="1:6" ht="48" customHeight="1" thickBot="1">
      <c r="A3" s="277" t="s">
        <v>1026</v>
      </c>
      <c r="B3" s="280" t="s">
        <v>703</v>
      </c>
      <c r="C3" s="383" t="s">
        <v>342</v>
      </c>
      <c r="D3" s="278" t="s">
        <v>1274</v>
      </c>
      <c r="E3" s="278" t="s">
        <v>1273</v>
      </c>
      <c r="F3" s="382" t="s">
        <v>1271</v>
      </c>
    </row>
    <row r="4" spans="1:6" ht="15.75">
      <c r="A4" s="384">
        <v>501</v>
      </c>
      <c r="B4" s="352" t="s">
        <v>1027</v>
      </c>
      <c r="C4" s="335" t="s">
        <v>1028</v>
      </c>
      <c r="D4" s="503">
        <v>15203.43</v>
      </c>
      <c r="E4" s="320">
        <v>3356.12</v>
      </c>
      <c r="F4" s="381">
        <f>E4-D4</f>
        <v>-11847.310000000001</v>
      </c>
    </row>
    <row r="5" spans="1:6" ht="15.75">
      <c r="A5" s="385">
        <v>502</v>
      </c>
      <c r="B5" s="353" t="s">
        <v>1029</v>
      </c>
      <c r="C5" s="326" t="s">
        <v>1030</v>
      </c>
      <c r="D5" s="504">
        <v>333259.14</v>
      </c>
      <c r="E5" s="321">
        <v>359709.77</v>
      </c>
      <c r="F5" s="52">
        <f aca="true" t="shared" si="0" ref="F5:F40">E5-D5</f>
        <v>26450.630000000005</v>
      </c>
    </row>
    <row r="6" spans="1:6" ht="15.75">
      <c r="A6" s="385">
        <v>504</v>
      </c>
      <c r="B6" s="353" t="s">
        <v>1031</v>
      </c>
      <c r="C6" s="326" t="s">
        <v>1032</v>
      </c>
      <c r="D6" s="504">
        <v>0</v>
      </c>
      <c r="E6" s="321">
        <v>0</v>
      </c>
      <c r="F6" s="52">
        <f t="shared" si="0"/>
        <v>0</v>
      </c>
    </row>
    <row r="7" spans="1:6" ht="15.75">
      <c r="A7" s="385">
        <v>511</v>
      </c>
      <c r="B7" s="353" t="s">
        <v>1033</v>
      </c>
      <c r="C7" s="326" t="s">
        <v>1034</v>
      </c>
      <c r="D7" s="504">
        <v>4053.39</v>
      </c>
      <c r="E7" s="321">
        <v>3467.11</v>
      </c>
      <c r="F7" s="52">
        <f t="shared" si="0"/>
        <v>-586.2799999999997</v>
      </c>
    </row>
    <row r="8" spans="1:6" ht="15.75">
      <c r="A8" s="385">
        <v>512</v>
      </c>
      <c r="B8" s="353" t="s">
        <v>1035</v>
      </c>
      <c r="C8" s="326" t="s">
        <v>1036</v>
      </c>
      <c r="D8" s="504">
        <v>516.51</v>
      </c>
      <c r="E8" s="321">
        <v>144.9</v>
      </c>
      <c r="F8" s="52">
        <f t="shared" si="0"/>
        <v>-371.61</v>
      </c>
    </row>
    <row r="9" spans="1:6" ht="15.75">
      <c r="A9" s="385">
        <v>513</v>
      </c>
      <c r="B9" s="353" t="s">
        <v>1037</v>
      </c>
      <c r="C9" s="326" t="s">
        <v>1038</v>
      </c>
      <c r="D9" s="504">
        <v>0</v>
      </c>
      <c r="E9" s="321">
        <v>0</v>
      </c>
      <c r="F9" s="52">
        <f t="shared" si="0"/>
        <v>0</v>
      </c>
    </row>
    <row r="10" spans="1:6" ht="15.75">
      <c r="A10" s="385">
        <v>518</v>
      </c>
      <c r="B10" s="353" t="s">
        <v>1039</v>
      </c>
      <c r="C10" s="326" t="s">
        <v>1040</v>
      </c>
      <c r="D10" s="504">
        <v>65012.3</v>
      </c>
      <c r="E10" s="321">
        <v>58583.05</v>
      </c>
      <c r="F10" s="52">
        <f t="shared" si="0"/>
        <v>-6429.25</v>
      </c>
    </row>
    <row r="11" spans="1:6" ht="15.75">
      <c r="A11" s="385">
        <v>521</v>
      </c>
      <c r="B11" s="353" t="s">
        <v>1041</v>
      </c>
      <c r="C11" s="326" t="s">
        <v>1042</v>
      </c>
      <c r="D11" s="504">
        <v>406675.39</v>
      </c>
      <c r="E11" s="321">
        <v>397309.54</v>
      </c>
      <c r="F11" s="52">
        <f t="shared" si="0"/>
        <v>-9365.850000000035</v>
      </c>
    </row>
    <row r="12" spans="1:6" ht="15.75">
      <c r="A12" s="385">
        <v>524</v>
      </c>
      <c r="B12" s="353" t="s">
        <v>1043</v>
      </c>
      <c r="C12" s="326" t="s">
        <v>1044</v>
      </c>
      <c r="D12" s="504">
        <v>141408.36</v>
      </c>
      <c r="E12" s="321">
        <v>136258.55</v>
      </c>
      <c r="F12" s="52">
        <f t="shared" si="0"/>
        <v>-5149.809999999998</v>
      </c>
    </row>
    <row r="13" spans="1:6" ht="15.75">
      <c r="A13" s="385">
        <v>525</v>
      </c>
      <c r="B13" s="353" t="s">
        <v>1045</v>
      </c>
      <c r="C13" s="326" t="s">
        <v>1046</v>
      </c>
      <c r="D13" s="504">
        <v>888.72</v>
      </c>
      <c r="E13" s="321">
        <v>2989.56</v>
      </c>
      <c r="F13" s="52">
        <f t="shared" si="0"/>
        <v>2100.84</v>
      </c>
    </row>
    <row r="14" spans="1:6" ht="15.75">
      <c r="A14" s="385">
        <v>527</v>
      </c>
      <c r="B14" s="353" t="s">
        <v>1047</v>
      </c>
      <c r="C14" s="326" t="s">
        <v>1048</v>
      </c>
      <c r="D14" s="504">
        <v>12678.37</v>
      </c>
      <c r="E14" s="321">
        <v>24171.75</v>
      </c>
      <c r="F14" s="52">
        <f t="shared" si="0"/>
        <v>11493.38</v>
      </c>
    </row>
    <row r="15" spans="1:6" ht="15.75">
      <c r="A15" s="385">
        <v>528</v>
      </c>
      <c r="B15" s="353" t="s">
        <v>1049</v>
      </c>
      <c r="C15" s="326" t="s">
        <v>1050</v>
      </c>
      <c r="D15" s="504">
        <v>0</v>
      </c>
      <c r="E15" s="321">
        <v>0</v>
      </c>
      <c r="F15" s="52">
        <f t="shared" si="0"/>
        <v>0</v>
      </c>
    </row>
    <row r="16" spans="1:6" ht="15.75">
      <c r="A16" s="385">
        <v>531</v>
      </c>
      <c r="B16" s="353" t="s">
        <v>1051</v>
      </c>
      <c r="C16" s="326" t="s">
        <v>1052</v>
      </c>
      <c r="D16" s="504">
        <v>0</v>
      </c>
      <c r="E16" s="321">
        <v>0</v>
      </c>
      <c r="F16" s="52">
        <f t="shared" si="0"/>
        <v>0</v>
      </c>
    </row>
    <row r="17" spans="1:6" ht="15.75">
      <c r="A17" s="385">
        <v>532</v>
      </c>
      <c r="B17" s="353" t="s">
        <v>1053</v>
      </c>
      <c r="C17" s="326" t="s">
        <v>1054</v>
      </c>
      <c r="D17" s="504">
        <v>0</v>
      </c>
      <c r="E17" s="321">
        <v>0</v>
      </c>
      <c r="F17" s="52">
        <f t="shared" si="0"/>
        <v>0</v>
      </c>
    </row>
    <row r="18" spans="1:6" ht="15.75">
      <c r="A18" s="385">
        <v>538</v>
      </c>
      <c r="B18" s="353" t="s">
        <v>1055</v>
      </c>
      <c r="C18" s="326" t="s">
        <v>1056</v>
      </c>
      <c r="D18" s="504">
        <v>15535.1</v>
      </c>
      <c r="E18" s="321">
        <v>24236.3</v>
      </c>
      <c r="F18" s="52">
        <f t="shared" si="0"/>
        <v>8701.199999999999</v>
      </c>
    </row>
    <row r="19" spans="1:6" ht="15.75">
      <c r="A19" s="385">
        <v>541</v>
      </c>
      <c r="B19" s="353" t="s">
        <v>1057</v>
      </c>
      <c r="C19" s="326" t="s">
        <v>1058</v>
      </c>
      <c r="D19" s="504">
        <v>0</v>
      </c>
      <c r="E19" s="321">
        <v>0</v>
      </c>
      <c r="F19" s="52">
        <f t="shared" si="0"/>
        <v>0</v>
      </c>
    </row>
    <row r="20" spans="1:6" ht="15.75">
      <c r="A20" s="385">
        <v>542</v>
      </c>
      <c r="B20" s="353" t="s">
        <v>1059</v>
      </c>
      <c r="C20" s="326" t="s">
        <v>1060</v>
      </c>
      <c r="D20" s="504">
        <v>0</v>
      </c>
      <c r="E20" s="321">
        <v>0</v>
      </c>
      <c r="F20" s="52">
        <f t="shared" si="0"/>
        <v>0</v>
      </c>
    </row>
    <row r="21" spans="1:6" ht="15.75">
      <c r="A21" s="385">
        <v>543</v>
      </c>
      <c r="B21" s="353" t="s">
        <v>1061</v>
      </c>
      <c r="C21" s="326" t="s">
        <v>1062</v>
      </c>
      <c r="D21" s="504">
        <v>0</v>
      </c>
      <c r="E21" s="321">
        <v>0</v>
      </c>
      <c r="F21" s="52">
        <f t="shared" si="0"/>
        <v>0</v>
      </c>
    </row>
    <row r="22" spans="1:6" ht="15.75">
      <c r="A22" s="385">
        <v>544</v>
      </c>
      <c r="B22" s="353" t="s">
        <v>1063</v>
      </c>
      <c r="C22" s="326" t="s">
        <v>1064</v>
      </c>
      <c r="D22" s="504">
        <v>0</v>
      </c>
      <c r="E22" s="321">
        <v>0</v>
      </c>
      <c r="F22" s="52">
        <f t="shared" si="0"/>
        <v>0</v>
      </c>
    </row>
    <row r="23" spans="1:6" ht="15.75">
      <c r="A23" s="385">
        <v>545</v>
      </c>
      <c r="B23" s="353" t="s">
        <v>1065</v>
      </c>
      <c r="C23" s="326" t="s">
        <v>1066</v>
      </c>
      <c r="D23" s="504">
        <v>0</v>
      </c>
      <c r="E23" s="321">
        <v>0</v>
      </c>
      <c r="F23" s="52">
        <f t="shared" si="0"/>
        <v>0</v>
      </c>
    </row>
    <row r="24" spans="1:6" ht="15.75">
      <c r="A24" s="385">
        <v>546</v>
      </c>
      <c r="B24" s="353" t="s">
        <v>1067</v>
      </c>
      <c r="C24" s="326" t="s">
        <v>1068</v>
      </c>
      <c r="D24" s="504">
        <v>0</v>
      </c>
      <c r="E24" s="321">
        <v>0</v>
      </c>
      <c r="F24" s="52">
        <f t="shared" si="0"/>
        <v>0</v>
      </c>
    </row>
    <row r="25" spans="1:6" ht="15.75">
      <c r="A25" s="385">
        <v>547</v>
      </c>
      <c r="B25" s="353" t="s">
        <v>1069</v>
      </c>
      <c r="C25" s="326" t="s">
        <v>1070</v>
      </c>
      <c r="D25" s="504">
        <v>0</v>
      </c>
      <c r="E25" s="321">
        <v>0</v>
      </c>
      <c r="F25" s="52">
        <f t="shared" si="0"/>
        <v>0</v>
      </c>
    </row>
    <row r="26" spans="1:6" ht="15.75">
      <c r="A26" s="385">
        <v>548</v>
      </c>
      <c r="B26" s="353" t="s">
        <v>1071</v>
      </c>
      <c r="C26" s="326" t="s">
        <v>1072</v>
      </c>
      <c r="D26" s="504">
        <v>0</v>
      </c>
      <c r="E26" s="321">
        <v>0</v>
      </c>
      <c r="F26" s="52">
        <f t="shared" si="0"/>
        <v>0</v>
      </c>
    </row>
    <row r="27" spans="1:6" ht="15.75">
      <c r="A27" s="385">
        <v>549</v>
      </c>
      <c r="B27" s="353" t="s">
        <v>1073</v>
      </c>
      <c r="C27" s="326" t="s">
        <v>1074</v>
      </c>
      <c r="D27" s="504">
        <v>10.95</v>
      </c>
      <c r="E27" s="321">
        <v>905.13</v>
      </c>
      <c r="F27" s="52">
        <f t="shared" si="0"/>
        <v>894.18</v>
      </c>
    </row>
    <row r="28" spans="1:6" ht="15.75">
      <c r="A28" s="385">
        <v>551</v>
      </c>
      <c r="B28" s="353" t="s">
        <v>1075</v>
      </c>
      <c r="C28" s="326" t="s">
        <v>1076</v>
      </c>
      <c r="D28" s="504">
        <v>0</v>
      </c>
      <c r="E28" s="321">
        <v>0</v>
      </c>
      <c r="F28" s="52">
        <f t="shared" si="0"/>
        <v>0</v>
      </c>
    </row>
    <row r="29" spans="1:6" ht="15.75">
      <c r="A29" s="386">
        <v>552</v>
      </c>
      <c r="B29" s="353" t="s">
        <v>1077</v>
      </c>
      <c r="C29" s="326" t="s">
        <v>1078</v>
      </c>
      <c r="D29" s="504">
        <v>0</v>
      </c>
      <c r="E29" s="321">
        <v>0</v>
      </c>
      <c r="F29" s="52">
        <f t="shared" si="0"/>
        <v>0</v>
      </c>
    </row>
    <row r="30" spans="1:6" ht="15.75">
      <c r="A30" s="386">
        <v>553</v>
      </c>
      <c r="B30" s="353" t="s">
        <v>1079</v>
      </c>
      <c r="C30" s="326" t="s">
        <v>1080</v>
      </c>
      <c r="D30" s="504">
        <v>0</v>
      </c>
      <c r="E30" s="321">
        <v>0</v>
      </c>
      <c r="F30" s="52">
        <f t="shared" si="0"/>
        <v>0</v>
      </c>
    </row>
    <row r="31" spans="1:6" ht="15.75">
      <c r="A31" s="386">
        <v>554</v>
      </c>
      <c r="B31" s="353" t="s">
        <v>1081</v>
      </c>
      <c r="C31" s="326" t="s">
        <v>1082</v>
      </c>
      <c r="D31" s="504">
        <v>0</v>
      </c>
      <c r="E31" s="321">
        <v>0</v>
      </c>
      <c r="F31" s="52">
        <f t="shared" si="0"/>
        <v>0</v>
      </c>
    </row>
    <row r="32" spans="1:6" ht="15.75">
      <c r="A32" s="386">
        <v>555</v>
      </c>
      <c r="B32" s="353" t="s">
        <v>1083</v>
      </c>
      <c r="C32" s="326" t="s">
        <v>1084</v>
      </c>
      <c r="D32" s="504">
        <v>0</v>
      </c>
      <c r="E32" s="321">
        <v>0</v>
      </c>
      <c r="F32" s="52">
        <f t="shared" si="0"/>
        <v>0</v>
      </c>
    </row>
    <row r="33" spans="1:6" ht="15.75">
      <c r="A33" s="386">
        <v>556</v>
      </c>
      <c r="B33" s="353" t="s">
        <v>1085</v>
      </c>
      <c r="C33" s="326" t="s">
        <v>1086</v>
      </c>
      <c r="D33" s="504">
        <v>0</v>
      </c>
      <c r="E33" s="321">
        <v>0</v>
      </c>
      <c r="F33" s="52">
        <f t="shared" si="0"/>
        <v>0</v>
      </c>
    </row>
    <row r="34" spans="1:6" ht="15.75">
      <c r="A34" s="386">
        <v>557</v>
      </c>
      <c r="B34" s="353" t="s">
        <v>1087</v>
      </c>
      <c r="C34" s="326" t="s">
        <v>1088</v>
      </c>
      <c r="D34" s="504">
        <v>0</v>
      </c>
      <c r="E34" s="321">
        <v>0</v>
      </c>
      <c r="F34" s="52">
        <f t="shared" si="0"/>
        <v>0</v>
      </c>
    </row>
    <row r="35" spans="1:6" ht="15.75">
      <c r="A35" s="386">
        <v>558</v>
      </c>
      <c r="B35" s="353" t="s">
        <v>1089</v>
      </c>
      <c r="C35" s="326" t="s">
        <v>1090</v>
      </c>
      <c r="D35" s="504">
        <v>0</v>
      </c>
      <c r="E35" s="321">
        <v>0</v>
      </c>
      <c r="F35" s="52">
        <f t="shared" si="0"/>
        <v>0</v>
      </c>
    </row>
    <row r="36" spans="1:6" ht="15.75">
      <c r="A36" s="386">
        <v>559</v>
      </c>
      <c r="B36" s="353" t="s">
        <v>1091</v>
      </c>
      <c r="C36" s="326" t="s">
        <v>1092</v>
      </c>
      <c r="D36" s="504">
        <v>0</v>
      </c>
      <c r="E36" s="321">
        <v>0</v>
      </c>
      <c r="F36" s="52">
        <f t="shared" si="0"/>
        <v>0</v>
      </c>
    </row>
    <row r="37" spans="1:6" ht="20.25" customHeight="1">
      <c r="A37" s="386">
        <v>561</v>
      </c>
      <c r="B37" s="353" t="s">
        <v>1093</v>
      </c>
      <c r="C37" s="326" t="s">
        <v>1094</v>
      </c>
      <c r="D37" s="504">
        <v>0</v>
      </c>
      <c r="E37" s="321">
        <v>0</v>
      </c>
      <c r="F37" s="52">
        <f t="shared" si="0"/>
        <v>0</v>
      </c>
    </row>
    <row r="38" spans="1:6" ht="15.75">
      <c r="A38" s="386">
        <v>562</v>
      </c>
      <c r="B38" s="353" t="s">
        <v>1095</v>
      </c>
      <c r="C38" s="326" t="s">
        <v>1096</v>
      </c>
      <c r="D38" s="504">
        <v>34363</v>
      </c>
      <c r="E38" s="321">
        <v>35100</v>
      </c>
      <c r="F38" s="52">
        <f t="shared" si="0"/>
        <v>737</v>
      </c>
    </row>
    <row r="39" spans="1:6" ht="15.75">
      <c r="A39" s="386">
        <v>563</v>
      </c>
      <c r="B39" s="353" t="s">
        <v>1097</v>
      </c>
      <c r="C39" s="326" t="s">
        <v>1098</v>
      </c>
      <c r="D39" s="504">
        <v>0</v>
      </c>
      <c r="E39" s="321">
        <v>0</v>
      </c>
      <c r="F39" s="52">
        <f t="shared" si="0"/>
        <v>0</v>
      </c>
    </row>
    <row r="40" spans="1:6" ht="16.5" thickBot="1">
      <c r="A40" s="387">
        <v>567</v>
      </c>
      <c r="B40" s="354" t="s">
        <v>1099</v>
      </c>
      <c r="C40" s="328" t="s">
        <v>1100</v>
      </c>
      <c r="D40" s="505">
        <v>0</v>
      </c>
      <c r="E40" s="379">
        <v>0</v>
      </c>
      <c r="F40" s="380">
        <f t="shared" si="0"/>
        <v>0</v>
      </c>
    </row>
    <row r="41" spans="1:6" ht="24.75" customHeight="1" thickBot="1">
      <c r="A41" s="846" t="s">
        <v>1101</v>
      </c>
      <c r="B41" s="847"/>
      <c r="C41" s="356" t="s">
        <v>1102</v>
      </c>
      <c r="D41" s="330">
        <f>SUM(D4:D40)</f>
        <v>1029604.6599999999</v>
      </c>
      <c r="E41" s="330">
        <f>SUM(E4:E40)</f>
        <v>1046231.7800000001</v>
      </c>
      <c r="F41" s="331">
        <f>SUM(F4:F40)</f>
        <v>16627.11999999997</v>
      </c>
    </row>
    <row r="42" spans="1:6" ht="16.5" thickBot="1">
      <c r="A42" s="848" t="s">
        <v>1103</v>
      </c>
      <c r="B42" s="849"/>
      <c r="C42" s="355" t="s">
        <v>1104</v>
      </c>
      <c r="D42" s="333">
        <f>SUM(D4:D41)</f>
        <v>2059209.3199999998</v>
      </c>
      <c r="E42" s="333">
        <f>SUM(E4:E41)</f>
        <v>2092463.5600000003</v>
      </c>
      <c r="F42" s="334">
        <f>SUM(F4:F41)</f>
        <v>33254.23999999994</v>
      </c>
    </row>
    <row r="43" spans="2:5" ht="12.75">
      <c r="B43" s="281"/>
      <c r="C43" s="281"/>
      <c r="D43" s="281"/>
      <c r="E43" s="281"/>
    </row>
    <row r="44" spans="1:6" ht="15.75">
      <c r="A44" s="839"/>
      <c r="B44" s="839"/>
      <c r="F44" s="276"/>
    </row>
    <row r="45" spans="1:2" ht="15.75">
      <c r="A45" s="108"/>
      <c r="B45" s="108"/>
    </row>
    <row r="46" spans="1:3" ht="15.75">
      <c r="A46" s="558"/>
      <c r="B46" s="558"/>
      <c r="C46" s="87"/>
    </row>
    <row r="48" spans="1:2" ht="15.75">
      <c r="A48" s="664"/>
      <c r="B48" s="664"/>
    </row>
  </sheetData>
  <sheetProtection/>
  <mergeCells count="6">
    <mergeCell ref="A44:B44"/>
    <mergeCell ref="A48:B48"/>
    <mergeCell ref="A2:F2"/>
    <mergeCell ref="A1:F1"/>
    <mergeCell ref="A41:B41"/>
    <mergeCell ref="A42:B42"/>
  </mergeCells>
  <printOptions/>
  <pageMargins left="0.3937007874015748" right="0.2362204724409449" top="0.5905511811023623" bottom="0.7480314960629921" header="0.31496062992125984" footer="0.31496062992125984"/>
  <pageSetup fitToHeight="1" fitToWidth="1" horizontalDpi="600" verticalDpi="600" orientation="portrait" paperSize="9" scale="89"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G49"/>
  <sheetViews>
    <sheetView zoomScalePageLayoutView="0" workbookViewId="0" topLeftCell="A1">
      <pane xSplit="3" ySplit="5" topLeftCell="D30" activePane="bottomRight" state="frozen"/>
      <selection pane="topLeft" activeCell="A1" sqref="A1"/>
      <selection pane="topRight" activeCell="D1" sqref="D1"/>
      <selection pane="bottomLeft" activeCell="A6" sqref="A6"/>
      <selection pane="bottomRight" activeCell="A36" sqref="A36:B40"/>
    </sheetView>
  </sheetViews>
  <sheetFormatPr defaultColWidth="9.140625" defaultRowHeight="12.75"/>
  <cols>
    <col min="1" max="1" width="3.57421875" style="572" customWidth="1"/>
    <col min="2" max="2" width="49.57421875" style="572" customWidth="1"/>
    <col min="3" max="3" width="6.140625" style="578" customWidth="1"/>
    <col min="4" max="7" width="15.7109375" style="579" customWidth="1"/>
    <col min="8" max="16384" width="9.140625" style="572" customWidth="1"/>
  </cols>
  <sheetData>
    <row r="1" spans="1:7" ht="35.25" customHeight="1">
      <c r="A1" s="858" t="s">
        <v>1275</v>
      </c>
      <c r="B1" s="858"/>
      <c r="C1" s="858"/>
      <c r="D1" s="858"/>
      <c r="E1" s="858"/>
      <c r="F1" s="858"/>
      <c r="G1" s="858"/>
    </row>
    <row r="2" spans="1:7" ht="30" customHeight="1">
      <c r="A2" s="852" t="s">
        <v>1014</v>
      </c>
      <c r="B2" s="852"/>
      <c r="C2" s="852"/>
      <c r="D2" s="852"/>
      <c r="E2" s="852"/>
      <c r="F2" s="852"/>
      <c r="G2" s="852"/>
    </row>
    <row r="3" spans="1:7" ht="57.75" customHeight="1">
      <c r="A3" s="859" t="s">
        <v>847</v>
      </c>
      <c r="B3" s="859"/>
      <c r="C3" s="859" t="s">
        <v>895</v>
      </c>
      <c r="D3" s="860" t="s">
        <v>896</v>
      </c>
      <c r="E3" s="860"/>
      <c r="F3" s="860"/>
      <c r="G3" s="485" t="s">
        <v>897</v>
      </c>
    </row>
    <row r="4" spans="1:7" ht="15.75">
      <c r="A4" s="859"/>
      <c r="B4" s="859"/>
      <c r="C4" s="859"/>
      <c r="D4" s="308" t="s">
        <v>843</v>
      </c>
      <c r="E4" s="308" t="s">
        <v>844</v>
      </c>
      <c r="F4" s="308" t="s">
        <v>845</v>
      </c>
      <c r="G4" s="308" t="s">
        <v>845</v>
      </c>
    </row>
    <row r="5" spans="1:7" ht="26.25" customHeight="1" thickBot="1">
      <c r="A5" s="850" t="s">
        <v>898</v>
      </c>
      <c r="B5" s="851"/>
      <c r="C5" s="573" t="s">
        <v>899</v>
      </c>
      <c r="D5" s="574">
        <v>1</v>
      </c>
      <c r="E5" s="574">
        <v>2</v>
      </c>
      <c r="F5" s="574">
        <v>3</v>
      </c>
      <c r="G5" s="574">
        <v>4</v>
      </c>
    </row>
    <row r="6" spans="1:7" ht="15.75" customHeight="1">
      <c r="A6" s="854" t="s">
        <v>1016</v>
      </c>
      <c r="B6" s="855"/>
      <c r="C6" s="486" t="s">
        <v>707</v>
      </c>
      <c r="D6" s="542">
        <f>D7+D14+D26</f>
        <v>66147146.650000006</v>
      </c>
      <c r="E6" s="542">
        <f>E7+E14+E26</f>
        <v>28260251.24</v>
      </c>
      <c r="F6" s="542">
        <f>F7+F14+F26</f>
        <v>37886895.410000004</v>
      </c>
      <c r="G6" s="575">
        <v>34322951.269999996</v>
      </c>
    </row>
    <row r="7" spans="1:7" ht="15.75" customHeight="1">
      <c r="A7" s="315" t="s">
        <v>900</v>
      </c>
      <c r="B7" s="309" t="s">
        <v>1024</v>
      </c>
      <c r="C7" s="310" t="s">
        <v>709</v>
      </c>
      <c r="D7" s="66">
        <f>D8+D9+D10+D11+D12+D13</f>
        <v>578979.46</v>
      </c>
      <c r="E7" s="66">
        <f>E8+E9+E10+E11+E12+E13</f>
        <v>241724.7</v>
      </c>
      <c r="F7" s="66">
        <f>F8+F9+F10+F11+F12+F13</f>
        <v>337254.76</v>
      </c>
      <c r="G7" s="200">
        <v>32465.010000000002</v>
      </c>
    </row>
    <row r="8" spans="1:7" ht="31.5">
      <c r="A8" s="856"/>
      <c r="B8" s="311" t="s">
        <v>901</v>
      </c>
      <c r="C8" s="312" t="s">
        <v>711</v>
      </c>
      <c r="D8" s="321">
        <v>0</v>
      </c>
      <c r="E8" s="321">
        <v>0</v>
      </c>
      <c r="F8" s="321">
        <v>0</v>
      </c>
      <c r="G8" s="487">
        <v>0</v>
      </c>
    </row>
    <row r="9" spans="1:7" ht="15.75" customHeight="1">
      <c r="A9" s="857"/>
      <c r="B9" s="311" t="s">
        <v>902</v>
      </c>
      <c r="C9" s="312" t="s">
        <v>713</v>
      </c>
      <c r="D9" s="321">
        <v>304628.06</v>
      </c>
      <c r="E9" s="321">
        <v>160834.76</v>
      </c>
      <c r="F9" s="321">
        <f>D9-E9</f>
        <v>143793.3</v>
      </c>
      <c r="G9" s="487">
        <v>6984.059999999998</v>
      </c>
    </row>
    <row r="10" spans="1:7" ht="15.75" customHeight="1">
      <c r="A10" s="857"/>
      <c r="B10" s="311" t="s">
        <v>903</v>
      </c>
      <c r="C10" s="312" t="s">
        <v>714</v>
      </c>
      <c r="D10" s="321">
        <v>94689.77</v>
      </c>
      <c r="E10" s="321">
        <v>77233.72</v>
      </c>
      <c r="F10" s="321">
        <f>D10-E10</f>
        <v>17456.050000000003</v>
      </c>
      <c r="G10" s="487">
        <v>25480.950000000004</v>
      </c>
    </row>
    <row r="11" spans="1:7" ht="31.5">
      <c r="A11" s="857"/>
      <c r="B11" s="311" t="s">
        <v>904</v>
      </c>
      <c r="C11" s="312" t="s">
        <v>716</v>
      </c>
      <c r="D11" s="321">
        <v>3656.22</v>
      </c>
      <c r="E11" s="321">
        <v>3656.22</v>
      </c>
      <c r="F11" s="321">
        <f>D11-E11</f>
        <v>0</v>
      </c>
      <c r="G11" s="487">
        <v>0</v>
      </c>
    </row>
    <row r="12" spans="1:7" ht="15.75" customHeight="1">
      <c r="A12" s="857"/>
      <c r="B12" s="311" t="s">
        <v>1004</v>
      </c>
      <c r="C12" s="312" t="s">
        <v>718</v>
      </c>
      <c r="D12" s="321">
        <v>176005.41</v>
      </c>
      <c r="E12" s="321">
        <v>0</v>
      </c>
      <c r="F12" s="321">
        <f>D12-E12</f>
        <v>176005.41</v>
      </c>
      <c r="G12" s="487">
        <v>0</v>
      </c>
    </row>
    <row r="13" spans="1:7" ht="31.5">
      <c r="A13" s="857"/>
      <c r="B13" s="311" t="s">
        <v>905</v>
      </c>
      <c r="C13" s="312" t="s">
        <v>720</v>
      </c>
      <c r="D13" s="321">
        <v>0</v>
      </c>
      <c r="E13" s="321">
        <v>0</v>
      </c>
      <c r="F13" s="321">
        <f>D13-E13</f>
        <v>0</v>
      </c>
      <c r="G13" s="487">
        <v>0</v>
      </c>
    </row>
    <row r="14" spans="1:7" ht="15.75" customHeight="1">
      <c r="A14" s="315" t="s">
        <v>906</v>
      </c>
      <c r="B14" s="313" t="s">
        <v>1003</v>
      </c>
      <c r="C14" s="310" t="s">
        <v>722</v>
      </c>
      <c r="D14" s="66">
        <f>SUM(D15:D25)</f>
        <v>65568167.190000005</v>
      </c>
      <c r="E14" s="66">
        <f>SUM(E15:E25)</f>
        <v>28018526.54</v>
      </c>
      <c r="F14" s="66">
        <f>SUM(F15:F25)</f>
        <v>37549640.650000006</v>
      </c>
      <c r="G14" s="200">
        <v>34290486.26</v>
      </c>
    </row>
    <row r="15" spans="1:7" ht="15.75" customHeight="1">
      <c r="A15" s="316"/>
      <c r="B15" s="314" t="s">
        <v>907</v>
      </c>
      <c r="C15" s="312" t="s">
        <v>724</v>
      </c>
      <c r="D15" s="321">
        <v>8437440.72</v>
      </c>
      <c r="E15" s="321">
        <v>0</v>
      </c>
      <c r="F15" s="321">
        <f>D15-E15</f>
        <v>8437440.72</v>
      </c>
      <c r="G15" s="487">
        <v>8385008.42</v>
      </c>
    </row>
    <row r="16" spans="1:7" ht="15.75" customHeight="1">
      <c r="A16" s="316"/>
      <c r="B16" s="314" t="s">
        <v>908</v>
      </c>
      <c r="C16" s="312" t="s">
        <v>726</v>
      </c>
      <c r="D16" s="321">
        <v>388.4</v>
      </c>
      <c r="E16" s="321">
        <v>0</v>
      </c>
      <c r="F16" s="321">
        <f aca="true" t="shared" si="0" ref="F16:F25">D16-E16</f>
        <v>388.4</v>
      </c>
      <c r="G16" s="487">
        <v>388.4</v>
      </c>
    </row>
    <row r="17" spans="1:7" ht="15.75" customHeight="1">
      <c r="A17" s="316"/>
      <c r="B17" s="314" t="s">
        <v>909</v>
      </c>
      <c r="C17" s="312" t="s">
        <v>728</v>
      </c>
      <c r="D17" s="321">
        <v>44780097.39</v>
      </c>
      <c r="E17" s="321">
        <v>21285261.45</v>
      </c>
      <c r="F17" s="321">
        <f t="shared" si="0"/>
        <v>23494835.94</v>
      </c>
      <c r="G17" s="487">
        <v>23762677.509999998</v>
      </c>
    </row>
    <row r="18" spans="1:7" ht="15.75" customHeight="1">
      <c r="A18" s="316"/>
      <c r="B18" s="314" t="s">
        <v>1213</v>
      </c>
      <c r="C18" s="312" t="s">
        <v>730</v>
      </c>
      <c r="D18" s="321">
        <v>7651518.16</v>
      </c>
      <c r="E18" s="321">
        <v>4573984.44</v>
      </c>
      <c r="F18" s="321">
        <f t="shared" si="0"/>
        <v>3077533.7199999997</v>
      </c>
      <c r="G18" s="487">
        <v>869355.8500000006</v>
      </c>
    </row>
    <row r="19" spans="1:7" ht="15.75" customHeight="1">
      <c r="A19" s="316"/>
      <c r="B19" s="314" t="s">
        <v>910</v>
      </c>
      <c r="C19" s="312" t="s">
        <v>732</v>
      </c>
      <c r="D19" s="321">
        <v>269585.79</v>
      </c>
      <c r="E19" s="321">
        <v>251704.66</v>
      </c>
      <c r="F19" s="321">
        <f t="shared" si="0"/>
        <v>17881.129999999976</v>
      </c>
      <c r="G19" s="487">
        <v>29249.129999999976</v>
      </c>
    </row>
    <row r="20" spans="1:7" ht="31.5">
      <c r="A20" s="316"/>
      <c r="B20" s="314" t="s">
        <v>911</v>
      </c>
      <c r="C20" s="312" t="s">
        <v>734</v>
      </c>
      <c r="D20" s="321">
        <v>0</v>
      </c>
      <c r="E20" s="321">
        <v>0</v>
      </c>
      <c r="F20" s="321">
        <f t="shared" si="0"/>
        <v>0</v>
      </c>
      <c r="G20" s="487">
        <v>0</v>
      </c>
    </row>
    <row r="21" spans="1:7" ht="15.75" customHeight="1">
      <c r="A21" s="316"/>
      <c r="B21" s="314" t="s">
        <v>912</v>
      </c>
      <c r="C21" s="312" t="s">
        <v>736</v>
      </c>
      <c r="D21" s="321">
        <v>0</v>
      </c>
      <c r="E21" s="321">
        <v>0</v>
      </c>
      <c r="F21" s="321">
        <f t="shared" si="0"/>
        <v>0</v>
      </c>
      <c r="G21" s="487">
        <v>0</v>
      </c>
    </row>
    <row r="22" spans="1:7" ht="15.75" customHeight="1">
      <c r="A22" s="316"/>
      <c r="B22" s="314" t="s">
        <v>913</v>
      </c>
      <c r="C22" s="312" t="s">
        <v>738</v>
      </c>
      <c r="D22" s="321">
        <v>1907575.99</v>
      </c>
      <c r="E22" s="321">
        <v>1907575.99</v>
      </c>
      <c r="F22" s="321">
        <f t="shared" si="0"/>
        <v>0</v>
      </c>
      <c r="G22" s="487">
        <v>0</v>
      </c>
    </row>
    <row r="23" spans="1:7" ht="15.75" customHeight="1">
      <c r="A23" s="316"/>
      <c r="B23" s="314" t="s">
        <v>914</v>
      </c>
      <c r="C23" s="312" t="s">
        <v>740</v>
      </c>
      <c r="D23" s="321">
        <v>0</v>
      </c>
      <c r="E23" s="321">
        <v>0</v>
      </c>
      <c r="F23" s="321">
        <f t="shared" si="0"/>
        <v>0</v>
      </c>
      <c r="G23" s="487">
        <v>0</v>
      </c>
    </row>
    <row r="24" spans="1:7" ht="15.75" customHeight="1">
      <c r="A24" s="316"/>
      <c r="B24" s="314" t="s">
        <v>915</v>
      </c>
      <c r="C24" s="312" t="s">
        <v>742</v>
      </c>
      <c r="D24" s="321">
        <v>2521560.74</v>
      </c>
      <c r="E24" s="321">
        <v>0</v>
      </c>
      <c r="F24" s="321">
        <f t="shared" si="0"/>
        <v>2521560.74</v>
      </c>
      <c r="G24" s="487">
        <v>1243806.95</v>
      </c>
    </row>
    <row r="25" spans="1:7" ht="31.5">
      <c r="A25" s="317"/>
      <c r="B25" s="314" t="s">
        <v>916</v>
      </c>
      <c r="C25" s="312" t="s">
        <v>744</v>
      </c>
      <c r="D25" s="321">
        <v>0</v>
      </c>
      <c r="E25" s="321">
        <v>0</v>
      </c>
      <c r="F25" s="321">
        <f t="shared" si="0"/>
        <v>0</v>
      </c>
      <c r="G25" s="487">
        <v>0</v>
      </c>
    </row>
    <row r="26" spans="1:7" ht="15.75" customHeight="1">
      <c r="A26" s="315" t="s">
        <v>917</v>
      </c>
      <c r="B26" s="313" t="s">
        <v>1025</v>
      </c>
      <c r="C26" s="310" t="s">
        <v>746</v>
      </c>
      <c r="D26" s="66">
        <f>SUM(D27:D33)</f>
        <v>0</v>
      </c>
      <c r="E26" s="66">
        <f>SUM(E27:E33)</f>
        <v>0</v>
      </c>
      <c r="F26" s="66">
        <f>SUM(F27:F33)</f>
        <v>0</v>
      </c>
      <c r="G26" s="200">
        <v>0</v>
      </c>
    </row>
    <row r="27" spans="1:7" ht="31.5">
      <c r="A27" s="316"/>
      <c r="B27" s="314" t="s">
        <v>918</v>
      </c>
      <c r="C27" s="312" t="s">
        <v>748</v>
      </c>
      <c r="D27" s="321">
        <v>0</v>
      </c>
      <c r="E27" s="321">
        <v>0</v>
      </c>
      <c r="F27" s="321">
        <v>0</v>
      </c>
      <c r="G27" s="487">
        <v>0</v>
      </c>
    </row>
    <row r="28" spans="1:7" ht="31.5">
      <c r="A28" s="316"/>
      <c r="B28" s="314" t="s">
        <v>919</v>
      </c>
      <c r="C28" s="312" t="s">
        <v>750</v>
      </c>
      <c r="D28" s="321">
        <v>0</v>
      </c>
      <c r="E28" s="321">
        <v>0</v>
      </c>
      <c r="F28" s="321">
        <v>0</v>
      </c>
      <c r="G28" s="487">
        <v>0</v>
      </c>
    </row>
    <row r="29" spans="1:7" ht="31.5">
      <c r="A29" s="316"/>
      <c r="B29" s="314" t="s">
        <v>920</v>
      </c>
      <c r="C29" s="312" t="s">
        <v>752</v>
      </c>
      <c r="D29" s="321">
        <v>0</v>
      </c>
      <c r="E29" s="321">
        <v>0</v>
      </c>
      <c r="F29" s="321">
        <v>0</v>
      </c>
      <c r="G29" s="487">
        <v>0</v>
      </c>
    </row>
    <row r="30" spans="1:7" ht="31.5">
      <c r="A30" s="316"/>
      <c r="B30" s="314" t="s">
        <v>921</v>
      </c>
      <c r="C30" s="312" t="s">
        <v>754</v>
      </c>
      <c r="D30" s="321">
        <v>0</v>
      </c>
      <c r="E30" s="321">
        <v>0</v>
      </c>
      <c r="F30" s="321">
        <v>0</v>
      </c>
      <c r="G30" s="487">
        <v>0</v>
      </c>
    </row>
    <row r="31" spans="1:7" ht="31.5">
      <c r="A31" s="316"/>
      <c r="B31" s="314" t="s">
        <v>922</v>
      </c>
      <c r="C31" s="312" t="s">
        <v>756</v>
      </c>
      <c r="D31" s="321">
        <v>0</v>
      </c>
      <c r="E31" s="321">
        <v>0</v>
      </c>
      <c r="F31" s="321">
        <v>0</v>
      </c>
      <c r="G31" s="487">
        <v>0</v>
      </c>
    </row>
    <row r="32" spans="1:7" ht="31.5">
      <c r="A32" s="317"/>
      <c r="B32" s="314" t="s">
        <v>923</v>
      </c>
      <c r="C32" s="312" t="s">
        <v>758</v>
      </c>
      <c r="D32" s="321">
        <v>0</v>
      </c>
      <c r="E32" s="321">
        <v>0</v>
      </c>
      <c r="F32" s="321">
        <v>0</v>
      </c>
      <c r="G32" s="487">
        <v>0</v>
      </c>
    </row>
    <row r="33" spans="1:7" ht="19.5" customHeight="1" thickBot="1">
      <c r="A33" s="316"/>
      <c r="B33" s="322" t="s">
        <v>924</v>
      </c>
      <c r="C33" s="323" t="s">
        <v>760</v>
      </c>
      <c r="D33" s="321">
        <v>0</v>
      </c>
      <c r="E33" s="321">
        <v>0</v>
      </c>
      <c r="F33" s="321">
        <v>0</v>
      </c>
      <c r="G33" s="487">
        <v>0</v>
      </c>
    </row>
    <row r="34" spans="1:7" ht="22.5" customHeight="1" thickBot="1">
      <c r="A34" s="576"/>
      <c r="B34" s="324" t="s">
        <v>1017</v>
      </c>
      <c r="C34" s="325">
        <v>991</v>
      </c>
      <c r="D34" s="67">
        <f>SUM(D6:D33)</f>
        <v>198441439.95000005</v>
      </c>
      <c r="E34" s="67">
        <f>SUM(E6:E33)</f>
        <v>84780753.71999998</v>
      </c>
      <c r="F34" s="67">
        <f>SUM(F6:F33)</f>
        <v>113660686.22999999</v>
      </c>
      <c r="G34" s="203">
        <v>102968853.80999999</v>
      </c>
    </row>
    <row r="35" spans="1:7" s="578" customFormat="1" ht="18" customHeight="1">
      <c r="A35" s="577"/>
      <c r="B35" s="577"/>
      <c r="D35" s="579"/>
      <c r="E35" s="579"/>
      <c r="F35" s="579"/>
      <c r="G35" s="579"/>
    </row>
    <row r="36" spans="1:7" s="578" customFormat="1" ht="18" customHeight="1">
      <c r="A36" s="853"/>
      <c r="B36" s="853"/>
      <c r="D36" s="579"/>
      <c r="E36" s="579"/>
      <c r="F36" s="579"/>
      <c r="G36" s="579"/>
    </row>
    <row r="37" spans="1:7" s="578" customFormat="1" ht="18" customHeight="1">
      <c r="A37" s="580"/>
      <c r="B37" s="580"/>
      <c r="D37" s="579"/>
      <c r="E37" s="579"/>
      <c r="F37" s="579"/>
      <c r="G37" s="579"/>
    </row>
    <row r="38" spans="1:7" s="578" customFormat="1" ht="18" customHeight="1">
      <c r="A38" s="558"/>
      <c r="B38" s="558"/>
      <c r="C38" s="555"/>
      <c r="D38" s="579"/>
      <c r="E38" s="579"/>
      <c r="F38" s="579"/>
      <c r="G38" s="579"/>
    </row>
    <row r="39" spans="1:7" s="578" customFormat="1" ht="18" customHeight="1">
      <c r="A39" s="577"/>
      <c r="B39" s="577"/>
      <c r="D39" s="579"/>
      <c r="E39" s="579"/>
      <c r="F39" s="579"/>
      <c r="G39" s="579"/>
    </row>
    <row r="40" spans="1:7" s="578" customFormat="1" ht="18" customHeight="1">
      <c r="A40" s="664"/>
      <c r="B40" s="664"/>
      <c r="D40" s="579"/>
      <c r="E40" s="579"/>
      <c r="F40" s="579"/>
      <c r="G40" s="579"/>
    </row>
    <row r="41" spans="1:7" s="578" customFormat="1" ht="18" customHeight="1">
      <c r="A41" s="577"/>
      <c r="B41" s="577"/>
      <c r="D41" s="579"/>
      <c r="E41" s="579"/>
      <c r="F41" s="579"/>
      <c r="G41" s="579"/>
    </row>
    <row r="42" spans="1:7" s="578" customFormat="1" ht="18" customHeight="1">
      <c r="A42" s="577"/>
      <c r="B42" s="577"/>
      <c r="D42" s="579"/>
      <c r="E42" s="579"/>
      <c r="F42" s="579"/>
      <c r="G42" s="579"/>
    </row>
    <row r="43" spans="1:7" s="578" customFormat="1" ht="18" customHeight="1">
      <c r="A43" s="572"/>
      <c r="B43" s="572"/>
      <c r="D43" s="579"/>
      <c r="E43" s="579"/>
      <c r="F43" s="579"/>
      <c r="G43" s="579"/>
    </row>
    <row r="44" spans="1:7" s="578" customFormat="1" ht="18" customHeight="1">
      <c r="A44" s="572"/>
      <c r="B44" s="572"/>
      <c r="D44" s="579"/>
      <c r="E44" s="579"/>
      <c r="F44" s="579"/>
      <c r="G44" s="579"/>
    </row>
    <row r="45" spans="1:7" s="578" customFormat="1" ht="18" customHeight="1">
      <c r="A45" s="572"/>
      <c r="B45" s="572"/>
      <c r="D45" s="579"/>
      <c r="E45" s="579"/>
      <c r="F45" s="579"/>
      <c r="G45" s="579"/>
    </row>
    <row r="46" spans="1:7" s="578" customFormat="1" ht="18" customHeight="1">
      <c r="A46" s="572"/>
      <c r="B46" s="572"/>
      <c r="D46" s="579"/>
      <c r="E46" s="579"/>
      <c r="F46" s="579"/>
      <c r="G46" s="579"/>
    </row>
    <row r="47" spans="1:7" s="578" customFormat="1" ht="18" customHeight="1">
      <c r="A47" s="572"/>
      <c r="B47" s="572"/>
      <c r="D47" s="579"/>
      <c r="E47" s="579"/>
      <c r="F47" s="579"/>
      <c r="G47" s="579"/>
    </row>
    <row r="48" spans="1:7" s="578" customFormat="1" ht="18" customHeight="1">
      <c r="A48" s="572"/>
      <c r="B48" s="572"/>
      <c r="D48" s="579"/>
      <c r="E48" s="579"/>
      <c r="F48" s="579"/>
      <c r="G48" s="579"/>
    </row>
    <row r="49" spans="1:7" s="578" customFormat="1" ht="18" customHeight="1">
      <c r="A49" s="572"/>
      <c r="B49" s="572"/>
      <c r="D49" s="579"/>
      <c r="E49" s="579"/>
      <c r="F49" s="579"/>
      <c r="G49" s="579"/>
    </row>
  </sheetData>
  <sheetProtection/>
  <mergeCells count="10">
    <mergeCell ref="A1:G1"/>
    <mergeCell ref="A3:B4"/>
    <mergeCell ref="C3:C4"/>
    <mergeCell ref="D3:F3"/>
    <mergeCell ref="A5:B5"/>
    <mergeCell ref="A2:G2"/>
    <mergeCell ref="A36:B36"/>
    <mergeCell ref="A40:B40"/>
    <mergeCell ref="A6:B6"/>
    <mergeCell ref="A8:A13"/>
  </mergeCells>
  <printOptions/>
  <pageMargins left="0.35433070866141736" right="0.35433070866141736" top="0.984251968503937" bottom="0.984251968503937" header="0.5118110236220472" footer="0.5118110236220472"/>
  <pageSetup fitToHeight="1" fitToWidth="1" horizontalDpi="600" verticalDpi="600" orientation="portrait" paperSize="9" scale="78"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G44"/>
  <sheetViews>
    <sheetView zoomScale="90" zoomScaleNormal="90" zoomScalePageLayoutView="0" workbookViewId="0" topLeftCell="A1">
      <pane xSplit="3" ySplit="5" topLeftCell="D33" activePane="bottomRight" state="frozen"/>
      <selection pane="topLeft" activeCell="A1" sqref="A1"/>
      <selection pane="topRight" activeCell="D1" sqref="D1"/>
      <selection pane="bottomLeft" activeCell="A6" sqref="A6"/>
      <selection pane="bottomRight" activeCell="A40" sqref="A40:B44"/>
    </sheetView>
  </sheetViews>
  <sheetFormatPr defaultColWidth="9.140625" defaultRowHeight="12.75"/>
  <cols>
    <col min="1" max="1" width="2.421875" style="538" customWidth="1"/>
    <col min="2" max="2" width="50.00390625" style="538" customWidth="1"/>
    <col min="3" max="3" width="7.421875" style="538" customWidth="1"/>
    <col min="4" max="7" width="14.28125" style="571" customWidth="1"/>
    <col min="8" max="16384" width="9.140625" style="538" customWidth="1"/>
  </cols>
  <sheetData>
    <row r="1" spans="1:7" ht="24.75" customHeight="1" thickBot="1">
      <c r="A1" s="866" t="s">
        <v>1276</v>
      </c>
      <c r="B1" s="867"/>
      <c r="C1" s="867"/>
      <c r="D1" s="867"/>
      <c r="E1" s="867"/>
      <c r="F1" s="867"/>
      <c r="G1" s="868"/>
    </row>
    <row r="2" spans="1:7" ht="33" customHeight="1">
      <c r="A2" s="861" t="s">
        <v>1013</v>
      </c>
      <c r="B2" s="862"/>
      <c r="C2" s="862"/>
      <c r="D2" s="862"/>
      <c r="E2" s="862"/>
      <c r="F2" s="862"/>
      <c r="G2" s="863"/>
    </row>
    <row r="3" spans="1:7" ht="61.5" customHeight="1">
      <c r="A3" s="871" t="s">
        <v>847</v>
      </c>
      <c r="B3" s="872"/>
      <c r="C3" s="872"/>
      <c r="D3" s="875" t="s">
        <v>925</v>
      </c>
      <c r="E3" s="875"/>
      <c r="F3" s="875"/>
      <c r="G3" s="318" t="s">
        <v>897</v>
      </c>
    </row>
    <row r="4" spans="1:7" ht="16.5" thickBot="1">
      <c r="A4" s="873"/>
      <c r="B4" s="874"/>
      <c r="C4" s="874"/>
      <c r="D4" s="406" t="s">
        <v>843</v>
      </c>
      <c r="E4" s="406" t="s">
        <v>844</v>
      </c>
      <c r="F4" s="406" t="s">
        <v>845</v>
      </c>
      <c r="G4" s="407" t="s">
        <v>845</v>
      </c>
    </row>
    <row r="5" spans="1:7" ht="21.75" customHeight="1" thickBot="1">
      <c r="A5" s="876" t="s">
        <v>898</v>
      </c>
      <c r="B5" s="877"/>
      <c r="C5" s="559" t="s">
        <v>899</v>
      </c>
      <c r="D5" s="560">
        <v>1</v>
      </c>
      <c r="E5" s="560">
        <v>2</v>
      </c>
      <c r="F5" s="560">
        <v>3</v>
      </c>
      <c r="G5" s="561">
        <v>4</v>
      </c>
    </row>
    <row r="6" spans="1:7" ht="15.75" customHeight="1">
      <c r="A6" s="879" t="s">
        <v>1018</v>
      </c>
      <c r="B6" s="880"/>
      <c r="C6" s="408" t="s">
        <v>762</v>
      </c>
      <c r="D6" s="543">
        <f>D7+D14+D19+D28</f>
        <v>11223578.34</v>
      </c>
      <c r="E6" s="543">
        <f>E7+E14+E19+E28</f>
        <v>0</v>
      </c>
      <c r="F6" s="543">
        <f>F7+F14+F19+F28</f>
        <v>11223578.34</v>
      </c>
      <c r="G6" s="562">
        <v>9187257.62</v>
      </c>
    </row>
    <row r="7" spans="1:7" ht="15.75" customHeight="1">
      <c r="A7" s="337" t="s">
        <v>900</v>
      </c>
      <c r="B7" s="338" t="s">
        <v>926</v>
      </c>
      <c r="C7" s="319" t="s">
        <v>764</v>
      </c>
      <c r="D7" s="66">
        <f>SUM(D8:D13)</f>
        <v>115870.31999999999</v>
      </c>
      <c r="E7" s="66">
        <f>SUM(E8:E13)</f>
        <v>0</v>
      </c>
      <c r="F7" s="66">
        <f>SUM(F8:F13)</f>
        <v>115870.31999999999</v>
      </c>
      <c r="G7" s="200">
        <v>125606.08</v>
      </c>
    </row>
    <row r="8" spans="1:7" ht="15.75" customHeight="1">
      <c r="A8" s="870"/>
      <c r="B8" s="340" t="s">
        <v>927</v>
      </c>
      <c r="C8" s="326" t="s">
        <v>766</v>
      </c>
      <c r="D8" s="506">
        <v>115152.53</v>
      </c>
      <c r="E8" s="495">
        <v>0</v>
      </c>
      <c r="F8" s="494">
        <f>D8-E8</f>
        <v>115152.53</v>
      </c>
      <c r="G8" s="496">
        <v>124826.39</v>
      </c>
    </row>
    <row r="9" spans="1:7" ht="31.5">
      <c r="A9" s="881"/>
      <c r="B9" s="340" t="s">
        <v>928</v>
      </c>
      <c r="C9" s="326" t="s">
        <v>768</v>
      </c>
      <c r="D9" s="494">
        <v>0</v>
      </c>
      <c r="E9" s="495">
        <v>0</v>
      </c>
      <c r="F9" s="494">
        <v>0</v>
      </c>
      <c r="G9" s="496">
        <v>0</v>
      </c>
    </row>
    <row r="10" spans="1:7" ht="15.75" customHeight="1">
      <c r="A10" s="881"/>
      <c r="B10" s="340" t="s">
        <v>929</v>
      </c>
      <c r="C10" s="326" t="s">
        <v>770</v>
      </c>
      <c r="D10" s="494">
        <v>0</v>
      </c>
      <c r="E10" s="495">
        <v>0</v>
      </c>
      <c r="F10" s="494">
        <v>0</v>
      </c>
      <c r="G10" s="496">
        <v>0</v>
      </c>
    </row>
    <row r="11" spans="1:7" ht="15.75" customHeight="1">
      <c r="A11" s="881"/>
      <c r="B11" s="340" t="s">
        <v>930</v>
      </c>
      <c r="C11" s="326" t="s">
        <v>772</v>
      </c>
      <c r="D11" s="494">
        <v>0</v>
      </c>
      <c r="E11" s="495">
        <v>0</v>
      </c>
      <c r="F11" s="494">
        <v>0</v>
      </c>
      <c r="G11" s="496">
        <v>0</v>
      </c>
    </row>
    <row r="12" spans="1:7" ht="15.75" customHeight="1">
      <c r="A12" s="881"/>
      <c r="B12" s="340" t="s">
        <v>931</v>
      </c>
      <c r="C12" s="326" t="s">
        <v>774</v>
      </c>
      <c r="D12" s="494">
        <v>717.79</v>
      </c>
      <c r="E12" s="495">
        <v>0</v>
      </c>
      <c r="F12" s="494">
        <v>717.79</v>
      </c>
      <c r="G12" s="496">
        <v>779.69</v>
      </c>
    </row>
    <row r="13" spans="1:7" ht="15.75" customHeight="1">
      <c r="A13" s="881"/>
      <c r="B13" s="340" t="s">
        <v>932</v>
      </c>
      <c r="C13" s="326" t="s">
        <v>776</v>
      </c>
      <c r="D13" s="494">
        <v>0</v>
      </c>
      <c r="E13" s="495">
        <v>0</v>
      </c>
      <c r="F13" s="494"/>
      <c r="G13" s="496">
        <v>0</v>
      </c>
    </row>
    <row r="14" spans="1:7" ht="15.75" customHeight="1">
      <c r="A14" s="341" t="s">
        <v>906</v>
      </c>
      <c r="B14" s="338" t="s">
        <v>1022</v>
      </c>
      <c r="C14" s="327" t="s">
        <v>778</v>
      </c>
      <c r="D14" s="66">
        <f>SUM(D15:D18)</f>
        <v>0</v>
      </c>
      <c r="E14" s="66">
        <f>SUM(E15:E18)</f>
        <v>0</v>
      </c>
      <c r="F14" s="66">
        <f>SUM(F15:F18)</f>
        <v>0</v>
      </c>
      <c r="G14" s="200">
        <v>0</v>
      </c>
    </row>
    <row r="15" spans="1:7" ht="31.5">
      <c r="A15" s="869"/>
      <c r="B15" s="343" t="s">
        <v>933</v>
      </c>
      <c r="C15" s="326" t="s">
        <v>780</v>
      </c>
      <c r="D15" s="494">
        <v>0</v>
      </c>
      <c r="E15" s="495">
        <v>0</v>
      </c>
      <c r="F15" s="494">
        <v>0</v>
      </c>
      <c r="G15" s="496">
        <v>0</v>
      </c>
    </row>
    <row r="16" spans="1:7" ht="15.75">
      <c r="A16" s="869"/>
      <c r="B16" s="340" t="s">
        <v>934</v>
      </c>
      <c r="C16" s="326" t="s">
        <v>782</v>
      </c>
      <c r="D16" s="494">
        <v>0</v>
      </c>
      <c r="E16" s="495">
        <v>0</v>
      </c>
      <c r="F16" s="494">
        <v>0</v>
      </c>
      <c r="G16" s="496">
        <v>0</v>
      </c>
    </row>
    <row r="17" spans="1:7" ht="15.75" customHeight="1">
      <c r="A17" s="869"/>
      <c r="B17" s="340" t="s">
        <v>935</v>
      </c>
      <c r="C17" s="326" t="s">
        <v>784</v>
      </c>
      <c r="D17" s="494">
        <v>0</v>
      </c>
      <c r="E17" s="495">
        <v>0</v>
      </c>
      <c r="F17" s="494">
        <v>0</v>
      </c>
      <c r="G17" s="496">
        <v>0</v>
      </c>
    </row>
    <row r="18" spans="1:7" ht="31.5">
      <c r="A18" s="870"/>
      <c r="B18" s="340" t="s">
        <v>936</v>
      </c>
      <c r="C18" s="326" t="s">
        <v>786</v>
      </c>
      <c r="D18" s="494">
        <v>0</v>
      </c>
      <c r="E18" s="495">
        <v>0</v>
      </c>
      <c r="F18" s="494">
        <v>0</v>
      </c>
      <c r="G18" s="496">
        <v>0</v>
      </c>
    </row>
    <row r="19" spans="1:7" ht="15.75" customHeight="1">
      <c r="A19" s="344" t="s">
        <v>917</v>
      </c>
      <c r="B19" s="338" t="s">
        <v>1023</v>
      </c>
      <c r="C19" s="327" t="s">
        <v>788</v>
      </c>
      <c r="D19" s="66">
        <f>SUM(D20:D27)</f>
        <v>599404.98</v>
      </c>
      <c r="E19" s="66">
        <f>SUM(E20:E27)</f>
        <v>0</v>
      </c>
      <c r="F19" s="66">
        <f>SUM(F20:F27)</f>
        <v>599404.98</v>
      </c>
      <c r="G19" s="259">
        <v>443882.69</v>
      </c>
    </row>
    <row r="20" spans="1:7" ht="31.5">
      <c r="A20" s="869"/>
      <c r="B20" s="343" t="s">
        <v>937</v>
      </c>
      <c r="C20" s="326" t="s">
        <v>790</v>
      </c>
      <c r="D20" s="494">
        <v>147636.24</v>
      </c>
      <c r="E20" s="495">
        <v>0</v>
      </c>
      <c r="F20" s="494">
        <f>D20-E20</f>
        <v>147636.24</v>
      </c>
      <c r="G20" s="496">
        <v>111178.94</v>
      </c>
    </row>
    <row r="21" spans="1:7" ht="15.75" customHeight="1">
      <c r="A21" s="869"/>
      <c r="B21" s="340" t="s">
        <v>934</v>
      </c>
      <c r="C21" s="326" t="s">
        <v>791</v>
      </c>
      <c r="D21" s="494">
        <v>2338.87</v>
      </c>
      <c r="E21" s="495">
        <v>0</v>
      </c>
      <c r="F21" s="494">
        <f aca="true" t="shared" si="0" ref="F21:F27">D21-E21</f>
        <v>2338.87</v>
      </c>
      <c r="G21" s="496">
        <v>2995.83</v>
      </c>
    </row>
    <row r="22" spans="1:7" ht="15.75" customHeight="1">
      <c r="A22" s="869"/>
      <c r="B22" s="340" t="s">
        <v>938</v>
      </c>
      <c r="C22" s="326" t="s">
        <v>793</v>
      </c>
      <c r="D22" s="494">
        <v>0</v>
      </c>
      <c r="E22" s="495">
        <v>0</v>
      </c>
      <c r="F22" s="494">
        <f t="shared" si="0"/>
        <v>0</v>
      </c>
      <c r="G22" s="496">
        <v>0</v>
      </c>
    </row>
    <row r="23" spans="1:7" ht="15.75">
      <c r="A23" s="869"/>
      <c r="B23" s="340" t="s">
        <v>939</v>
      </c>
      <c r="C23" s="326" t="s">
        <v>795</v>
      </c>
      <c r="D23" s="494">
        <v>448057.25</v>
      </c>
      <c r="E23" s="495">
        <v>0</v>
      </c>
      <c r="F23" s="494">
        <f t="shared" si="0"/>
        <v>448057.25</v>
      </c>
      <c r="G23" s="496">
        <v>324783.8</v>
      </c>
    </row>
    <row r="24" spans="1:7" ht="31.5">
      <c r="A24" s="869"/>
      <c r="B24" s="340" t="s">
        <v>940</v>
      </c>
      <c r="C24" s="326" t="s">
        <v>797</v>
      </c>
      <c r="D24" s="494">
        <v>0</v>
      </c>
      <c r="E24" s="495">
        <v>0</v>
      </c>
      <c r="F24" s="494">
        <f t="shared" si="0"/>
        <v>0</v>
      </c>
      <c r="G24" s="496">
        <v>0</v>
      </c>
    </row>
    <row r="25" spans="1:7" ht="15.75" customHeight="1">
      <c r="A25" s="869"/>
      <c r="B25" s="340" t="s">
        <v>935</v>
      </c>
      <c r="C25" s="326" t="s">
        <v>818</v>
      </c>
      <c r="D25" s="494">
        <v>0</v>
      </c>
      <c r="E25" s="495">
        <v>0</v>
      </c>
      <c r="F25" s="494">
        <f t="shared" si="0"/>
        <v>0</v>
      </c>
      <c r="G25" s="496">
        <v>0</v>
      </c>
    </row>
    <row r="26" spans="1:7" ht="15.75" customHeight="1">
      <c r="A26" s="870"/>
      <c r="B26" s="340" t="s">
        <v>941</v>
      </c>
      <c r="C26" s="326" t="s">
        <v>820</v>
      </c>
      <c r="D26" s="494">
        <v>0</v>
      </c>
      <c r="E26" s="495">
        <v>0</v>
      </c>
      <c r="F26" s="494">
        <f t="shared" si="0"/>
        <v>0</v>
      </c>
      <c r="G26" s="496">
        <v>0</v>
      </c>
    </row>
    <row r="27" spans="1:7" ht="15.75" customHeight="1">
      <c r="A27" s="339"/>
      <c r="B27" s="340" t="s">
        <v>936</v>
      </c>
      <c r="C27" s="326" t="s">
        <v>821</v>
      </c>
      <c r="D27" s="494">
        <v>1372.62</v>
      </c>
      <c r="E27" s="495">
        <v>0</v>
      </c>
      <c r="F27" s="494">
        <f t="shared" si="0"/>
        <v>1372.62</v>
      </c>
      <c r="G27" s="496">
        <v>4924.12</v>
      </c>
    </row>
    <row r="28" spans="1:7" ht="15.75" customHeight="1">
      <c r="A28" s="344" t="s">
        <v>942</v>
      </c>
      <c r="B28" s="338" t="s">
        <v>1021</v>
      </c>
      <c r="C28" s="327" t="s">
        <v>823</v>
      </c>
      <c r="D28" s="66">
        <f>SUM(D29:D33)</f>
        <v>10508303.04</v>
      </c>
      <c r="E28" s="66">
        <f>SUM(E29:E33)</f>
        <v>0</v>
      </c>
      <c r="F28" s="66">
        <f>SUM(F29:F33)</f>
        <v>10508303.04</v>
      </c>
      <c r="G28" s="200">
        <v>8617768.85</v>
      </c>
    </row>
    <row r="29" spans="1:7" ht="15.75" customHeight="1">
      <c r="A29" s="869"/>
      <c r="B29" s="343" t="s">
        <v>943</v>
      </c>
      <c r="C29" s="326" t="s">
        <v>825</v>
      </c>
      <c r="D29" s="494">
        <v>0</v>
      </c>
      <c r="E29" s="495">
        <v>0</v>
      </c>
      <c r="F29" s="494">
        <v>0</v>
      </c>
      <c r="G29" s="496">
        <v>661.5</v>
      </c>
    </row>
    <row r="30" spans="1:7" ht="15.75" customHeight="1">
      <c r="A30" s="869"/>
      <c r="B30" s="340" t="s">
        <v>944</v>
      </c>
      <c r="C30" s="326" t="s">
        <v>827</v>
      </c>
      <c r="D30" s="494">
        <v>10508303.04</v>
      </c>
      <c r="E30" s="495">
        <v>0</v>
      </c>
      <c r="F30" s="494">
        <f>D30-E30</f>
        <v>10508303.04</v>
      </c>
      <c r="G30" s="496">
        <v>8617107.35</v>
      </c>
    </row>
    <row r="31" spans="1:7" ht="15.75" customHeight="1">
      <c r="A31" s="869"/>
      <c r="B31" s="340" t="s">
        <v>945</v>
      </c>
      <c r="C31" s="326" t="s">
        <v>829</v>
      </c>
      <c r="D31" s="494">
        <v>0</v>
      </c>
      <c r="E31" s="495">
        <v>0</v>
      </c>
      <c r="F31" s="494">
        <v>0</v>
      </c>
      <c r="G31" s="496">
        <v>0</v>
      </c>
    </row>
    <row r="32" spans="1:7" ht="31.5" customHeight="1">
      <c r="A32" s="869"/>
      <c r="B32" s="340" t="s">
        <v>946</v>
      </c>
      <c r="C32" s="326" t="s">
        <v>831</v>
      </c>
      <c r="D32" s="494">
        <v>0</v>
      </c>
      <c r="E32" s="495">
        <v>0</v>
      </c>
      <c r="F32" s="494">
        <v>0</v>
      </c>
      <c r="G32" s="496">
        <v>0</v>
      </c>
    </row>
    <row r="33" spans="1:7" ht="31.5" customHeight="1" thickBot="1">
      <c r="A33" s="869"/>
      <c r="B33" s="345" t="s">
        <v>947</v>
      </c>
      <c r="C33" s="328" t="s">
        <v>833</v>
      </c>
      <c r="D33" s="497">
        <v>0</v>
      </c>
      <c r="E33" s="498">
        <v>0</v>
      </c>
      <c r="F33" s="497">
        <v>0</v>
      </c>
      <c r="G33" s="499">
        <v>0</v>
      </c>
    </row>
    <row r="34" spans="1:7" ht="33" customHeight="1" thickBot="1">
      <c r="A34" s="864" t="s">
        <v>948</v>
      </c>
      <c r="B34" s="865"/>
      <c r="C34" s="336" t="s">
        <v>835</v>
      </c>
      <c r="D34" s="563">
        <f>D35+D36</f>
        <v>39598.96</v>
      </c>
      <c r="E34" s="563">
        <f>E35+E36</f>
        <v>0</v>
      </c>
      <c r="F34" s="563">
        <f>F35+F36</f>
        <v>39598.86</v>
      </c>
      <c r="G34" s="564">
        <v>22483.809999999998</v>
      </c>
    </row>
    <row r="35" spans="1:7" ht="18" customHeight="1">
      <c r="A35" s="884" t="s">
        <v>900</v>
      </c>
      <c r="B35" s="565" t="s">
        <v>949</v>
      </c>
      <c r="C35" s="566" t="s">
        <v>837</v>
      </c>
      <c r="D35" s="500">
        <v>28549.97</v>
      </c>
      <c r="E35" s="501">
        <v>0</v>
      </c>
      <c r="F35" s="500">
        <v>28549.97</v>
      </c>
      <c r="G35" s="502">
        <v>22007.87</v>
      </c>
    </row>
    <row r="36" spans="1:7" ht="18" customHeight="1" thickBot="1">
      <c r="A36" s="885"/>
      <c r="B36" s="345" t="s">
        <v>950</v>
      </c>
      <c r="C36" s="328" t="s">
        <v>839</v>
      </c>
      <c r="D36" s="497">
        <v>11048.99</v>
      </c>
      <c r="E36" s="498">
        <v>0</v>
      </c>
      <c r="F36" s="497">
        <v>11048.89</v>
      </c>
      <c r="G36" s="499">
        <v>475.94</v>
      </c>
    </row>
    <row r="37" spans="1:7" ht="18" customHeight="1" thickBot="1">
      <c r="A37" s="886" t="s">
        <v>1019</v>
      </c>
      <c r="B37" s="887"/>
      <c r="C37" s="329" t="s">
        <v>841</v>
      </c>
      <c r="D37" s="567">
        <f>'T24a_Aktíva_1'!D6+'T24b_Aktíva_2'!D6+'T24b_Aktíva_2'!D34</f>
        <v>77410323.95</v>
      </c>
      <c r="E37" s="567">
        <f>'T24a_Aktíva_1'!E6+'T24b_Aktíva_2'!E6+'T24b_Aktíva_2'!E34</f>
        <v>28260251.24</v>
      </c>
      <c r="F37" s="567">
        <f>'T24a_Aktíva_1'!F6+'T24b_Aktíva_2'!F6+'T24b_Aktíva_2'!F34</f>
        <v>49150072.61</v>
      </c>
      <c r="G37" s="568">
        <v>43532692.7</v>
      </c>
    </row>
    <row r="38" spans="1:7" ht="25.5" customHeight="1" thickBot="1">
      <c r="A38" s="882" t="s">
        <v>1020</v>
      </c>
      <c r="B38" s="883"/>
      <c r="C38" s="332">
        <v>992</v>
      </c>
      <c r="D38" s="563">
        <f>SUM(D6:D37)</f>
        <v>111160256.89</v>
      </c>
      <c r="E38" s="563">
        <f>SUM(E6:E37)</f>
        <v>28260251.24</v>
      </c>
      <c r="F38" s="563">
        <f>SUM(F6:F37)</f>
        <v>82900005.35</v>
      </c>
      <c r="G38" s="564">
        <v>71139433.18</v>
      </c>
    </row>
    <row r="39" spans="1:3" ht="18" customHeight="1">
      <c r="A39" s="569"/>
      <c r="B39" s="569"/>
      <c r="C39" s="570"/>
    </row>
    <row r="40" spans="1:7" ht="18" customHeight="1">
      <c r="A40" s="878"/>
      <c r="B40" s="878"/>
      <c r="C40" s="571"/>
      <c r="G40" s="538"/>
    </row>
    <row r="41" spans="1:7" ht="18" customHeight="1">
      <c r="A41" s="307"/>
      <c r="C41" s="571"/>
      <c r="G41" s="538"/>
    </row>
    <row r="42" spans="1:7" ht="18" customHeight="1">
      <c r="A42" s="558"/>
      <c r="B42" s="554"/>
      <c r="C42" s="555"/>
      <c r="G42" s="538"/>
    </row>
    <row r="43" spans="3:7" ht="18" customHeight="1">
      <c r="C43" s="571"/>
      <c r="G43" s="538"/>
    </row>
    <row r="44" spans="1:7" ht="18" customHeight="1">
      <c r="A44" s="664"/>
      <c r="B44" s="664"/>
      <c r="C44" s="571"/>
      <c r="G44" s="538"/>
    </row>
    <row r="45" ht="18" customHeight="1"/>
    <row r="46" ht="18" customHeight="1"/>
    <row r="47" ht="18" customHeight="1"/>
  </sheetData>
  <sheetProtection/>
  <mergeCells count="17">
    <mergeCell ref="A44:B44"/>
    <mergeCell ref="A40:B40"/>
    <mergeCell ref="A6:B6"/>
    <mergeCell ref="A8:A13"/>
    <mergeCell ref="A38:B38"/>
    <mergeCell ref="A35:A36"/>
    <mergeCell ref="A37:B37"/>
    <mergeCell ref="A2:G2"/>
    <mergeCell ref="A34:B34"/>
    <mergeCell ref="A1:G1"/>
    <mergeCell ref="A15:A18"/>
    <mergeCell ref="A20:A26"/>
    <mergeCell ref="A29:A33"/>
    <mergeCell ref="A3:B4"/>
    <mergeCell ref="C3:C4"/>
    <mergeCell ref="D3:F3"/>
    <mergeCell ref="A5:B5"/>
  </mergeCells>
  <printOptions/>
  <pageMargins left="0.3937007874015748" right="0.35433070866141736" top="0.52" bottom="0.984251968503937" header="0.5118110236220472" footer="0.5118110236220472"/>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60"/>
    <pageSetUpPr fitToPage="1"/>
  </sheetPr>
  <dimension ref="A1:C92"/>
  <sheetViews>
    <sheetView zoomScale="90" zoomScaleNormal="90" zoomScaleSheetLayoutView="100" zoomScalePageLayoutView="0" workbookViewId="0" topLeftCell="A1">
      <pane ySplit="2" topLeftCell="A3" activePane="bottomLeft" state="frozen"/>
      <selection pane="topLeft" activeCell="A1" sqref="A1"/>
      <selection pane="bottomLeft" activeCell="A1" sqref="A1:B1"/>
    </sheetView>
  </sheetViews>
  <sheetFormatPr defaultColWidth="9.140625" defaultRowHeight="12.75"/>
  <cols>
    <col min="1" max="1" width="17.7109375" style="35" customWidth="1"/>
    <col min="2" max="2" width="110.7109375" style="11" customWidth="1"/>
    <col min="3" max="3" width="15.57421875" style="0" customWidth="1"/>
  </cols>
  <sheetData>
    <row r="1" spans="1:2" ht="19.5" thickBot="1">
      <c r="A1" s="660" t="s">
        <v>1288</v>
      </c>
      <c r="B1" s="661"/>
    </row>
    <row r="2" spans="1:2" ht="31.5">
      <c r="A2" s="360" t="s">
        <v>367</v>
      </c>
      <c r="B2" s="360" t="s">
        <v>460</v>
      </c>
    </row>
    <row r="3" spans="1:2" ht="150.75" customHeight="1">
      <c r="A3" s="361" t="s">
        <v>368</v>
      </c>
      <c r="B3" s="361" t="s">
        <v>487</v>
      </c>
    </row>
    <row r="4" spans="1:2" ht="56.25" customHeight="1">
      <c r="A4" s="362" t="s">
        <v>369</v>
      </c>
      <c r="B4" s="362" t="s">
        <v>135</v>
      </c>
    </row>
    <row r="5" spans="1:2" ht="47.25">
      <c r="A5" s="361" t="s">
        <v>86</v>
      </c>
      <c r="B5" s="361" t="s">
        <v>1315</v>
      </c>
    </row>
    <row r="6" spans="1:2" ht="302.25" customHeight="1">
      <c r="A6" s="362" t="s">
        <v>87</v>
      </c>
      <c r="B6" s="362" t="s">
        <v>678</v>
      </c>
    </row>
    <row r="7" spans="1:2" ht="47.25">
      <c r="A7" s="361" t="s">
        <v>88</v>
      </c>
      <c r="B7" s="361" t="s">
        <v>479</v>
      </c>
    </row>
    <row r="8" spans="1:2" ht="78.75">
      <c r="A8" s="363" t="s">
        <v>366</v>
      </c>
      <c r="B8" s="363" t="s">
        <v>1316</v>
      </c>
    </row>
    <row r="9" spans="1:2" ht="15.75">
      <c r="A9" s="364" t="s">
        <v>590</v>
      </c>
      <c r="B9" s="364" t="s">
        <v>1317</v>
      </c>
    </row>
    <row r="10" spans="1:2" ht="31.5">
      <c r="A10" s="371" t="s">
        <v>163</v>
      </c>
      <c r="B10" s="365" t="s">
        <v>591</v>
      </c>
    </row>
    <row r="11" spans="1:2" ht="78.75">
      <c r="A11" s="363" t="s">
        <v>360</v>
      </c>
      <c r="B11" s="363" t="s">
        <v>1318</v>
      </c>
    </row>
    <row r="12" spans="1:3" ht="244.5" customHeight="1">
      <c r="A12" s="366" t="s">
        <v>361</v>
      </c>
      <c r="B12" s="366" t="s">
        <v>592</v>
      </c>
      <c r="C12" s="430" t="s">
        <v>1214</v>
      </c>
    </row>
    <row r="13" spans="1:2" ht="36" customHeight="1">
      <c r="A13" s="363" t="s">
        <v>362</v>
      </c>
      <c r="B13" s="363" t="s">
        <v>559</v>
      </c>
    </row>
    <row r="14" spans="1:2" ht="34.5" customHeight="1">
      <c r="A14" s="364" t="s">
        <v>363</v>
      </c>
      <c r="B14" s="364" t="s">
        <v>442</v>
      </c>
    </row>
    <row r="15" spans="1:2" ht="78.75">
      <c r="A15" s="364" t="s">
        <v>364</v>
      </c>
      <c r="B15" s="364" t="s">
        <v>560</v>
      </c>
    </row>
    <row r="16" spans="1:2" ht="15.75">
      <c r="A16" s="364" t="s">
        <v>80</v>
      </c>
      <c r="B16" s="364" t="s">
        <v>1319</v>
      </c>
    </row>
    <row r="17" spans="1:2" ht="47.25">
      <c r="A17" s="363" t="s">
        <v>65</v>
      </c>
      <c r="B17" s="363" t="s">
        <v>1320</v>
      </c>
    </row>
    <row r="18" spans="1:2" ht="72.75" customHeight="1">
      <c r="A18" s="364" t="s">
        <v>357</v>
      </c>
      <c r="B18" s="364" t="s">
        <v>593</v>
      </c>
    </row>
    <row r="19" spans="1:2" ht="31.5">
      <c r="A19" s="363" t="s">
        <v>465</v>
      </c>
      <c r="B19" s="363" t="s">
        <v>405</v>
      </c>
    </row>
    <row r="20" spans="1:3" ht="15.75">
      <c r="A20" s="436" t="s">
        <v>269</v>
      </c>
      <c r="B20" s="364" t="s">
        <v>1321</v>
      </c>
      <c r="C20" s="437"/>
    </row>
    <row r="21" spans="1:2" ht="31.5">
      <c r="A21" s="364" t="s">
        <v>270</v>
      </c>
      <c r="B21" s="364" t="s">
        <v>81</v>
      </c>
    </row>
    <row r="22" spans="1:2" ht="51.75" customHeight="1">
      <c r="A22" s="363" t="s">
        <v>57</v>
      </c>
      <c r="B22" s="363" t="s">
        <v>1322</v>
      </c>
    </row>
    <row r="23" spans="1:2" ht="63">
      <c r="A23" s="364" t="s">
        <v>358</v>
      </c>
      <c r="B23" s="364" t="s">
        <v>594</v>
      </c>
    </row>
    <row r="24" spans="1:2" ht="31.5">
      <c r="A24" s="363" t="s">
        <v>266</v>
      </c>
      <c r="B24" s="363" t="s">
        <v>1006</v>
      </c>
    </row>
    <row r="25" spans="1:2" s="154" customFormat="1" ht="31.5">
      <c r="A25" s="364" t="s">
        <v>521</v>
      </c>
      <c r="B25" s="364" t="s">
        <v>1367</v>
      </c>
    </row>
    <row r="26" spans="1:2" ht="31.5">
      <c r="A26" s="363" t="s">
        <v>406</v>
      </c>
      <c r="B26" s="363" t="s">
        <v>407</v>
      </c>
    </row>
    <row r="27" spans="1:2" ht="78.75">
      <c r="A27" s="364" t="s">
        <v>408</v>
      </c>
      <c r="B27" s="364" t="s">
        <v>337</v>
      </c>
    </row>
    <row r="28" spans="1:2" ht="31.5">
      <c r="A28" s="363" t="s">
        <v>409</v>
      </c>
      <c r="B28" s="363" t="s">
        <v>259</v>
      </c>
    </row>
    <row r="29" spans="1:2" ht="15.75">
      <c r="A29" s="364" t="s">
        <v>410</v>
      </c>
      <c r="B29" s="364" t="s">
        <v>260</v>
      </c>
    </row>
    <row r="30" spans="1:2" ht="15.75">
      <c r="A30" s="363" t="s">
        <v>411</v>
      </c>
      <c r="B30" s="363" t="s">
        <v>295</v>
      </c>
    </row>
    <row r="31" spans="1:2" ht="37.5" customHeight="1">
      <c r="A31" s="364" t="s">
        <v>412</v>
      </c>
      <c r="B31" s="364" t="s">
        <v>1196</v>
      </c>
    </row>
    <row r="32" spans="1:2" ht="78.75">
      <c r="A32" s="363" t="s">
        <v>482</v>
      </c>
      <c r="B32" s="363" t="s">
        <v>1323</v>
      </c>
    </row>
    <row r="33" spans="1:2" ht="36.75" customHeight="1">
      <c r="A33" s="364" t="s">
        <v>261</v>
      </c>
      <c r="B33" s="364" t="s">
        <v>1324</v>
      </c>
    </row>
    <row r="34" spans="1:2" ht="63" customHeight="1">
      <c r="A34" s="363" t="s">
        <v>262</v>
      </c>
      <c r="B34" s="363" t="s">
        <v>1325</v>
      </c>
    </row>
    <row r="35" spans="1:3" ht="77.25" customHeight="1">
      <c r="A35" s="364" t="s">
        <v>263</v>
      </c>
      <c r="B35" s="364" t="s">
        <v>1366</v>
      </c>
      <c r="C35" s="438"/>
    </row>
    <row r="36" spans="1:2" ht="31.5">
      <c r="A36" s="363" t="s">
        <v>264</v>
      </c>
      <c r="B36" s="363" t="s">
        <v>1326</v>
      </c>
    </row>
    <row r="37" spans="1:2" ht="20.25" customHeight="1">
      <c r="A37" s="364" t="s">
        <v>265</v>
      </c>
      <c r="B37" s="364" t="s">
        <v>131</v>
      </c>
    </row>
    <row r="38" spans="1:2" ht="53.25" customHeight="1">
      <c r="A38" s="367" t="s">
        <v>58</v>
      </c>
      <c r="B38" s="367" t="s">
        <v>1327</v>
      </c>
    </row>
    <row r="39" spans="1:2" ht="68.25" customHeight="1">
      <c r="A39" s="364" t="s">
        <v>150</v>
      </c>
      <c r="B39" s="364" t="s">
        <v>595</v>
      </c>
    </row>
    <row r="40" spans="1:3" ht="68.25" customHeight="1">
      <c r="A40" s="450" t="s">
        <v>1394</v>
      </c>
      <c r="B40" s="450" t="s">
        <v>596</v>
      </c>
      <c r="C40" s="451" t="s">
        <v>597</v>
      </c>
    </row>
    <row r="41" spans="1:3" ht="84.75" customHeight="1">
      <c r="A41" s="367" t="s">
        <v>604</v>
      </c>
      <c r="B41" s="367" t="s">
        <v>598</v>
      </c>
      <c r="C41" s="167" t="s">
        <v>605</v>
      </c>
    </row>
    <row r="42" spans="1:2" ht="105" customHeight="1">
      <c r="A42" s="364" t="s">
        <v>1393</v>
      </c>
      <c r="B42" s="368" t="s">
        <v>599</v>
      </c>
    </row>
    <row r="43" spans="1:2" ht="52.5" customHeight="1">
      <c r="A43" s="367" t="s">
        <v>359</v>
      </c>
      <c r="B43" s="363" t="s">
        <v>600</v>
      </c>
    </row>
    <row r="44" spans="1:3" ht="51">
      <c r="A44" s="368" t="s">
        <v>90</v>
      </c>
      <c r="B44" s="368" t="s">
        <v>702</v>
      </c>
      <c r="C44" s="453" t="s">
        <v>606</v>
      </c>
    </row>
    <row r="45" spans="1:2" ht="31.5">
      <c r="A45" s="368" t="s">
        <v>74</v>
      </c>
      <c r="B45" s="368" t="s">
        <v>1328</v>
      </c>
    </row>
    <row r="46" spans="1:2" ht="31.5">
      <c r="A46" s="367" t="s">
        <v>413</v>
      </c>
      <c r="B46" s="367" t="s">
        <v>423</v>
      </c>
    </row>
    <row r="47" spans="1:2" ht="31.5">
      <c r="A47" s="364" t="s">
        <v>297</v>
      </c>
      <c r="B47" s="364" t="s">
        <v>1329</v>
      </c>
    </row>
    <row r="48" spans="1:3" ht="63">
      <c r="A48" s="367" t="s">
        <v>59</v>
      </c>
      <c r="B48" s="367" t="s">
        <v>695</v>
      </c>
      <c r="C48" s="452" t="s">
        <v>602</v>
      </c>
    </row>
    <row r="49" spans="1:2" ht="15.75">
      <c r="A49" s="367" t="s">
        <v>696</v>
      </c>
      <c r="B49" s="367" t="s">
        <v>1212</v>
      </c>
    </row>
    <row r="50" spans="1:2" ht="31.5">
      <c r="A50" s="364" t="s">
        <v>133</v>
      </c>
      <c r="B50" s="364" t="s">
        <v>298</v>
      </c>
    </row>
    <row r="51" spans="1:3" ht="50.25" customHeight="1">
      <c r="A51" s="368" t="s">
        <v>464</v>
      </c>
      <c r="B51" s="368" t="s">
        <v>1390</v>
      </c>
      <c r="C51" s="275" t="s">
        <v>601</v>
      </c>
    </row>
    <row r="52" spans="1:2" s="154" customFormat="1" ht="31.5">
      <c r="A52" s="368" t="s">
        <v>333</v>
      </c>
      <c r="B52" s="368" t="s">
        <v>1391</v>
      </c>
    </row>
    <row r="53" spans="1:3" s="154" customFormat="1" ht="31.5">
      <c r="A53" s="440" t="s">
        <v>677</v>
      </c>
      <c r="B53" s="440" t="s">
        <v>1380</v>
      </c>
      <c r="C53" s="443" t="s">
        <v>1377</v>
      </c>
    </row>
    <row r="54" spans="1:3" s="154" customFormat="1" ht="34.5">
      <c r="A54" s="440" t="s">
        <v>1378</v>
      </c>
      <c r="B54" s="441" t="s">
        <v>1373</v>
      </c>
      <c r="C54" s="443" t="s">
        <v>1377</v>
      </c>
    </row>
    <row r="55" spans="1:3" s="154" customFormat="1" ht="18.75">
      <c r="A55" s="440" t="s">
        <v>1379</v>
      </c>
      <c r="B55" s="441" t="s">
        <v>1374</v>
      </c>
      <c r="C55" s="443" t="s">
        <v>1377</v>
      </c>
    </row>
    <row r="56" spans="1:3" ht="15.75">
      <c r="A56" s="440" t="s">
        <v>557</v>
      </c>
      <c r="B56" s="440" t="s">
        <v>1381</v>
      </c>
      <c r="C56" s="443" t="s">
        <v>1377</v>
      </c>
    </row>
    <row r="57" spans="1:3" ht="31.5">
      <c r="A57" s="440" t="s">
        <v>424</v>
      </c>
      <c r="B57" s="440" t="s">
        <v>299</v>
      </c>
      <c r="C57" s="443" t="s">
        <v>1377</v>
      </c>
    </row>
    <row r="58" spans="1:3" ht="47.25">
      <c r="A58" s="367" t="s">
        <v>60</v>
      </c>
      <c r="B58" s="367" t="s">
        <v>316</v>
      </c>
      <c r="C58" s="154"/>
    </row>
    <row r="59" spans="1:2" ht="31.5">
      <c r="A59" s="364" t="s">
        <v>240</v>
      </c>
      <c r="B59" s="364" t="s">
        <v>241</v>
      </c>
    </row>
    <row r="60" spans="1:2" ht="32.25" customHeight="1">
      <c r="A60" s="367" t="s">
        <v>300</v>
      </c>
      <c r="B60" s="367" t="s">
        <v>643</v>
      </c>
    </row>
    <row r="61" spans="1:2" ht="32.25" customHeight="1">
      <c r="A61" s="469" t="s">
        <v>642</v>
      </c>
      <c r="B61" s="367" t="s">
        <v>644</v>
      </c>
    </row>
    <row r="62" spans="1:2" ht="31.5">
      <c r="A62" s="364" t="s">
        <v>239</v>
      </c>
      <c r="B62" s="364" t="s">
        <v>301</v>
      </c>
    </row>
    <row r="63" spans="1:2" s="158" customFormat="1" ht="31.5">
      <c r="A63" s="367" t="s">
        <v>61</v>
      </c>
      <c r="B63" s="367" t="s">
        <v>1330</v>
      </c>
    </row>
    <row r="64" spans="1:2" s="154" customFormat="1" ht="31.5">
      <c r="A64" s="364" t="s">
        <v>334</v>
      </c>
      <c r="B64" s="364" t="s">
        <v>335</v>
      </c>
    </row>
    <row r="65" spans="1:2" ht="31.5">
      <c r="A65" s="364" t="s">
        <v>425</v>
      </c>
      <c r="B65" s="364" t="s">
        <v>1331</v>
      </c>
    </row>
    <row r="66" spans="1:2" ht="34.5" customHeight="1">
      <c r="A66" s="367" t="s">
        <v>523</v>
      </c>
      <c r="B66" s="367" t="s">
        <v>1332</v>
      </c>
    </row>
    <row r="67" spans="1:2" ht="21" customHeight="1">
      <c r="A67" s="364" t="s">
        <v>524</v>
      </c>
      <c r="B67" s="364" t="s">
        <v>522</v>
      </c>
    </row>
    <row r="68" spans="1:2" ht="53.25" customHeight="1">
      <c r="A68" s="367" t="s">
        <v>82</v>
      </c>
      <c r="B68" s="367" t="s">
        <v>349</v>
      </c>
    </row>
    <row r="69" spans="1:2" ht="36" customHeight="1">
      <c r="A69" s="364" t="s">
        <v>130</v>
      </c>
      <c r="B69" s="364" t="s">
        <v>1333</v>
      </c>
    </row>
    <row r="70" spans="1:2" ht="21" customHeight="1">
      <c r="A70" s="470" t="s">
        <v>645</v>
      </c>
      <c r="B70" s="450" t="s">
        <v>646</v>
      </c>
    </row>
    <row r="71" spans="1:2" ht="21" customHeight="1">
      <c r="A71" s="470" t="s">
        <v>647</v>
      </c>
      <c r="B71" s="450" t="s">
        <v>646</v>
      </c>
    </row>
    <row r="72" spans="1:2" ht="84.75" customHeight="1">
      <c r="A72" s="367" t="s">
        <v>267</v>
      </c>
      <c r="B72" s="367" t="s">
        <v>1334</v>
      </c>
    </row>
    <row r="73" spans="1:3" ht="18" customHeight="1">
      <c r="A73" s="364" t="s">
        <v>137</v>
      </c>
      <c r="B73" s="364" t="s">
        <v>692</v>
      </c>
      <c r="C73" s="275"/>
    </row>
    <row r="74" spans="1:2" ht="19.5" customHeight="1">
      <c r="A74" s="367" t="s">
        <v>483</v>
      </c>
      <c r="B74" s="367" t="s">
        <v>89</v>
      </c>
    </row>
    <row r="75" spans="1:2" ht="21" customHeight="1">
      <c r="A75" s="364" t="s">
        <v>136</v>
      </c>
      <c r="B75" s="364" t="s">
        <v>484</v>
      </c>
    </row>
    <row r="76" spans="1:2" ht="31.5" customHeight="1">
      <c r="A76" s="367" t="s">
        <v>485</v>
      </c>
      <c r="B76" s="367" t="s">
        <v>504</v>
      </c>
    </row>
    <row r="77" spans="1:2" ht="35.25" customHeight="1">
      <c r="A77" s="364" t="s">
        <v>103</v>
      </c>
      <c r="B77" s="364" t="s">
        <v>104</v>
      </c>
    </row>
    <row r="78" spans="1:2" ht="35.25" customHeight="1">
      <c r="A78" s="367" t="s">
        <v>105</v>
      </c>
      <c r="B78" s="367" t="s">
        <v>106</v>
      </c>
    </row>
    <row r="79" spans="1:2" ht="47.25">
      <c r="A79" s="364" t="s">
        <v>107</v>
      </c>
      <c r="B79" s="364" t="s">
        <v>441</v>
      </c>
    </row>
    <row r="80" spans="1:2" ht="31.5">
      <c r="A80" s="364" t="s">
        <v>98</v>
      </c>
      <c r="B80" s="364" t="s">
        <v>1336</v>
      </c>
    </row>
    <row r="81" spans="1:2" ht="47.25">
      <c r="A81" s="367" t="s">
        <v>272</v>
      </c>
      <c r="B81" s="367" t="s">
        <v>1337</v>
      </c>
    </row>
    <row r="82" spans="1:2" ht="54" customHeight="1">
      <c r="A82" s="364" t="s">
        <v>271</v>
      </c>
      <c r="B82" s="364" t="s">
        <v>1338</v>
      </c>
    </row>
    <row r="83" spans="1:2" s="132" customFormat="1" ht="47.25">
      <c r="A83" s="367" t="s">
        <v>273</v>
      </c>
      <c r="B83" s="367" t="s">
        <v>1339</v>
      </c>
    </row>
    <row r="84" spans="1:2" ht="141.75">
      <c r="A84" s="368" t="s">
        <v>525</v>
      </c>
      <c r="B84" s="368" t="s">
        <v>1340</v>
      </c>
    </row>
    <row r="85" spans="1:2" ht="37.5" customHeight="1">
      <c r="A85" s="367" t="s">
        <v>414</v>
      </c>
      <c r="B85" s="367" t="s">
        <v>481</v>
      </c>
    </row>
    <row r="86" spans="1:2" ht="31.5">
      <c r="A86" s="368" t="s">
        <v>83</v>
      </c>
      <c r="B86" s="368" t="s">
        <v>123</v>
      </c>
    </row>
    <row r="87" spans="1:2" ht="66.75" customHeight="1" thickBot="1">
      <c r="A87" s="369" t="s">
        <v>449</v>
      </c>
      <c r="B87" s="369" t="s">
        <v>641</v>
      </c>
    </row>
    <row r="88" spans="1:2" ht="32.25" thickBot="1">
      <c r="A88" s="370" t="s">
        <v>966</v>
      </c>
      <c r="B88" s="370" t="s">
        <v>1007</v>
      </c>
    </row>
    <row r="89" spans="1:3" ht="32.25" thickBot="1">
      <c r="A89" s="369" t="s">
        <v>967</v>
      </c>
      <c r="B89" s="369" t="s">
        <v>1015</v>
      </c>
      <c r="C89" s="154"/>
    </row>
    <row r="90" spans="1:3" ht="32.25" thickBot="1">
      <c r="A90" s="370" t="s">
        <v>968</v>
      </c>
      <c r="B90" s="370" t="s">
        <v>1342</v>
      </c>
      <c r="C90" s="154"/>
    </row>
    <row r="91" spans="1:3" ht="32.25" thickBot="1">
      <c r="A91" s="369" t="s">
        <v>969</v>
      </c>
      <c r="B91" s="369" t="s">
        <v>1343</v>
      </c>
      <c r="C91" s="154"/>
    </row>
    <row r="92" ht="15.75">
      <c r="C92" s="154"/>
    </row>
  </sheetData>
  <sheetProtection/>
  <mergeCells count="1">
    <mergeCell ref="A1:B1"/>
  </mergeCells>
  <printOptions/>
  <pageMargins left="0.56" right="0.24" top="0.52" bottom="0.52" header="0.31" footer="0.22"/>
  <pageSetup fitToHeight="5" fitToWidth="1" horizontalDpi="600" verticalDpi="600" orientation="portrait" paperSize="9" scale="68" r:id="rId3"/>
  <legacyDrawing r:id="rId2"/>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J56"/>
  <sheetViews>
    <sheetView tabSelected="1" zoomScale="90" zoomScaleNormal="90" zoomScalePageLayoutView="0" workbookViewId="0" topLeftCell="A1">
      <pane xSplit="5" ySplit="5" topLeftCell="F9" activePane="bottomRight" state="frozen"/>
      <selection pane="topLeft" activeCell="A1" sqref="A1"/>
      <selection pane="topRight" activeCell="F1" sqref="F1"/>
      <selection pane="bottomLeft" activeCell="A6" sqref="A6"/>
      <selection pane="bottomRight" activeCell="B60" sqref="B60"/>
    </sheetView>
  </sheetViews>
  <sheetFormatPr defaultColWidth="9.140625" defaultRowHeight="12.75"/>
  <cols>
    <col min="1" max="1" width="4.00390625" style="538" customWidth="1"/>
    <col min="2" max="2" width="60.140625" style="538" customWidth="1"/>
    <col min="3" max="3" width="9.28125" style="538" customWidth="1"/>
    <col min="4" max="5" width="11.7109375" style="538" hidden="1" customWidth="1"/>
    <col min="6" max="6" width="18.00390625" style="556" customWidth="1"/>
    <col min="7" max="7" width="16.57421875" style="557" customWidth="1"/>
    <col min="8" max="8" width="10.28125" style="538" customWidth="1"/>
    <col min="9" max="16384" width="9.140625" style="538" customWidth="1"/>
  </cols>
  <sheetData>
    <row r="1" spans="1:7" ht="38.25" customHeight="1" thickBot="1">
      <c r="A1" s="866" t="s">
        <v>1277</v>
      </c>
      <c r="B1" s="867"/>
      <c r="C1" s="867"/>
      <c r="D1" s="867"/>
      <c r="E1" s="867"/>
      <c r="F1" s="867"/>
      <c r="G1" s="868"/>
    </row>
    <row r="2" spans="1:7" ht="33" customHeight="1" thickBot="1">
      <c r="A2" s="892" t="s">
        <v>1014</v>
      </c>
      <c r="B2" s="893"/>
      <c r="C2" s="893"/>
      <c r="D2" s="893"/>
      <c r="E2" s="893"/>
      <c r="F2" s="893"/>
      <c r="G2" s="894"/>
    </row>
    <row r="3" spans="1:7" ht="35.25" customHeight="1">
      <c r="A3" s="899" t="s">
        <v>951</v>
      </c>
      <c r="B3" s="900"/>
      <c r="C3" s="900"/>
      <c r="D3" s="903" t="s">
        <v>925</v>
      </c>
      <c r="E3" s="904"/>
      <c r="F3" s="905"/>
      <c r="G3" s="909" t="s">
        <v>897</v>
      </c>
    </row>
    <row r="4" spans="1:7" ht="42.75" customHeight="1" thickBot="1">
      <c r="A4" s="901"/>
      <c r="B4" s="902"/>
      <c r="C4" s="902"/>
      <c r="D4" s="906"/>
      <c r="E4" s="907"/>
      <c r="F4" s="908"/>
      <c r="G4" s="910"/>
    </row>
    <row r="5" spans="1:7" ht="19.5" customHeight="1" thickBot="1">
      <c r="A5" s="911" t="s">
        <v>898</v>
      </c>
      <c r="B5" s="912"/>
      <c r="C5" s="539" t="s">
        <v>899</v>
      </c>
      <c r="D5" s="539">
        <v>1</v>
      </c>
      <c r="E5" s="539">
        <v>2</v>
      </c>
      <c r="F5" s="540">
        <v>5</v>
      </c>
      <c r="G5" s="541">
        <v>6</v>
      </c>
    </row>
    <row r="6" spans="1:10" ht="30.75" customHeight="1">
      <c r="A6" s="895" t="s">
        <v>1005</v>
      </c>
      <c r="B6" s="896"/>
      <c r="C6" s="488" t="s">
        <v>850</v>
      </c>
      <c r="D6" s="489">
        <f>D7+D13</f>
        <v>207980</v>
      </c>
      <c r="E6" s="489">
        <f>E7+E13</f>
        <v>0</v>
      </c>
      <c r="F6" s="542">
        <f>F7+F13+F17+F18</f>
        <v>32791391.200000003</v>
      </c>
      <c r="G6" s="543">
        <f>G7+G13+G17+G18</f>
        <v>31880685.19</v>
      </c>
      <c r="H6" s="544"/>
      <c r="I6" s="545"/>
      <c r="J6" s="545"/>
    </row>
    <row r="7" spans="1:7" ht="15.75">
      <c r="A7" s="346" t="s">
        <v>900</v>
      </c>
      <c r="B7" s="338" t="s">
        <v>1201</v>
      </c>
      <c r="C7" s="296" t="s">
        <v>851</v>
      </c>
      <c r="D7" s="292">
        <f>SUM(D8:D10)</f>
        <v>193386</v>
      </c>
      <c r="E7" s="292">
        <f>SUM(E8:E10)</f>
        <v>0</v>
      </c>
      <c r="F7" s="66">
        <f>SUM(F8:F12)</f>
        <v>32937935.720000003</v>
      </c>
      <c r="G7" s="66">
        <f>SUM(G8:G12)</f>
        <v>32832053.29</v>
      </c>
    </row>
    <row r="8" spans="1:7" ht="18" customHeight="1">
      <c r="A8" s="869"/>
      <c r="B8" s="340" t="s">
        <v>1202</v>
      </c>
      <c r="C8" s="293" t="s">
        <v>852</v>
      </c>
      <c r="D8" s="294">
        <v>169934</v>
      </c>
      <c r="E8" s="294"/>
      <c r="F8" s="546">
        <v>27080157.94</v>
      </c>
      <c r="G8" s="546">
        <v>27314331.95</v>
      </c>
    </row>
    <row r="9" spans="1:7" ht="15.75" customHeight="1">
      <c r="A9" s="869"/>
      <c r="B9" s="340" t="s">
        <v>973</v>
      </c>
      <c r="C9" s="293" t="s">
        <v>853</v>
      </c>
      <c r="D9" s="294"/>
      <c r="E9" s="294"/>
      <c r="F9" s="603">
        <v>501162.32</v>
      </c>
      <c r="G9" s="546">
        <v>395279.89</v>
      </c>
    </row>
    <row r="10" spans="1:7" ht="15.75">
      <c r="A10" s="870"/>
      <c r="B10" s="340" t="s">
        <v>1203</v>
      </c>
      <c r="C10" s="293" t="s">
        <v>854</v>
      </c>
      <c r="D10" s="294">
        <v>23452</v>
      </c>
      <c r="E10" s="294"/>
      <c r="F10" s="603">
        <v>5356615.46</v>
      </c>
      <c r="G10" s="546">
        <v>5122441.45</v>
      </c>
    </row>
    <row r="11" spans="1:7" ht="18" customHeight="1">
      <c r="A11" s="342"/>
      <c r="B11" s="340" t="s">
        <v>952</v>
      </c>
      <c r="C11" s="293" t="s">
        <v>855</v>
      </c>
      <c r="D11" s="294"/>
      <c r="E11" s="294"/>
      <c r="F11" s="546">
        <v>0</v>
      </c>
      <c r="G11" s="546">
        <v>0</v>
      </c>
    </row>
    <row r="12" spans="1:7" ht="15.75">
      <c r="A12" s="342"/>
      <c r="B12" s="340" t="s">
        <v>953</v>
      </c>
      <c r="C12" s="293" t="s">
        <v>856</v>
      </c>
      <c r="D12" s="294"/>
      <c r="E12" s="294"/>
      <c r="F12" s="546">
        <v>0</v>
      </c>
      <c r="G12" s="546">
        <v>0</v>
      </c>
    </row>
    <row r="13" spans="1:8" ht="18" customHeight="1">
      <c r="A13" s="347" t="s">
        <v>906</v>
      </c>
      <c r="B13" s="348" t="s">
        <v>974</v>
      </c>
      <c r="C13" s="296" t="s">
        <v>857</v>
      </c>
      <c r="D13" s="292">
        <f>SUM(D14:D16)</f>
        <v>14594</v>
      </c>
      <c r="E13" s="292">
        <f>SUM(E14:E16)</f>
        <v>0</v>
      </c>
      <c r="F13" s="66">
        <f>SUM(F14:F16)</f>
        <v>671133.8999999999</v>
      </c>
      <c r="G13" s="66">
        <f>SUM(G14:G16)</f>
        <v>721293.12</v>
      </c>
      <c r="H13" s="547"/>
    </row>
    <row r="14" spans="1:7" ht="14.25" customHeight="1">
      <c r="A14" s="881"/>
      <c r="B14" s="340" t="s">
        <v>975</v>
      </c>
      <c r="C14" s="293" t="s">
        <v>858</v>
      </c>
      <c r="D14" s="294">
        <v>3949</v>
      </c>
      <c r="E14" s="294"/>
      <c r="F14" s="603">
        <v>316512.36</v>
      </c>
      <c r="G14" s="546">
        <v>366469.76</v>
      </c>
    </row>
    <row r="15" spans="1:7" ht="15.75">
      <c r="A15" s="881"/>
      <c r="B15" s="340" t="s">
        <v>977</v>
      </c>
      <c r="C15" s="293" t="s">
        <v>859</v>
      </c>
      <c r="D15" s="294">
        <v>-5033</v>
      </c>
      <c r="E15" s="294"/>
      <c r="F15" s="546">
        <v>0</v>
      </c>
      <c r="G15" s="546">
        <v>0</v>
      </c>
    </row>
    <row r="16" spans="1:9" ht="15.75">
      <c r="A16" s="881"/>
      <c r="B16" s="340" t="s">
        <v>976</v>
      </c>
      <c r="C16" s="293" t="s">
        <v>860</v>
      </c>
      <c r="D16" s="295">
        <v>15678</v>
      </c>
      <c r="E16" s="295"/>
      <c r="F16" s="603">
        <v>354621.54</v>
      </c>
      <c r="G16" s="546">
        <v>354823.36</v>
      </c>
      <c r="H16" s="557"/>
      <c r="I16" s="557"/>
    </row>
    <row r="17" spans="1:7" ht="36" customHeight="1">
      <c r="A17" s="341" t="s">
        <v>917</v>
      </c>
      <c r="B17" s="349" t="s">
        <v>954</v>
      </c>
      <c r="C17" s="296" t="s">
        <v>861</v>
      </c>
      <c r="D17" s="297"/>
      <c r="E17" s="297"/>
      <c r="F17" s="546">
        <v>-1675947.16</v>
      </c>
      <c r="G17" s="546">
        <v>-2316646.5</v>
      </c>
    </row>
    <row r="18" spans="1:7" ht="31.5">
      <c r="A18" s="341" t="s">
        <v>942</v>
      </c>
      <c r="B18" s="348" t="s">
        <v>955</v>
      </c>
      <c r="C18" s="296" t="s">
        <v>862</v>
      </c>
      <c r="D18" s="298"/>
      <c r="E18" s="298"/>
      <c r="F18" s="548">
        <v>858268.74</v>
      </c>
      <c r="G18" s="548">
        <v>643985.28</v>
      </c>
    </row>
    <row r="19" spans="1:7" ht="15" customHeight="1">
      <c r="A19" s="897" t="s">
        <v>1002</v>
      </c>
      <c r="B19" s="898"/>
      <c r="C19" s="291" t="s">
        <v>863</v>
      </c>
      <c r="D19" s="295">
        <v>77905</v>
      </c>
      <c r="E19" s="295"/>
      <c r="F19" s="66">
        <f>F20+F24+F32+F42</f>
        <v>3722854.73</v>
      </c>
      <c r="G19" s="66">
        <f>G20+G24+G32+G42</f>
        <v>2317048.02</v>
      </c>
    </row>
    <row r="20" spans="1:7" ht="15.75">
      <c r="A20" s="344" t="s">
        <v>900</v>
      </c>
      <c r="B20" s="350" t="s">
        <v>957</v>
      </c>
      <c r="C20" s="296" t="s">
        <v>864</v>
      </c>
      <c r="D20" s="299"/>
      <c r="E20" s="299"/>
      <c r="F20" s="66">
        <f>SUM(F21:F23)</f>
        <v>371965.15</v>
      </c>
      <c r="G20" s="66">
        <f>SUM(G21:G23)</f>
        <v>430005.16</v>
      </c>
    </row>
    <row r="21" spans="1:7" ht="13.5" customHeight="1">
      <c r="A21" s="344"/>
      <c r="B21" s="343" t="s">
        <v>978</v>
      </c>
      <c r="C21" s="293" t="s">
        <v>865</v>
      </c>
      <c r="D21" s="294"/>
      <c r="E21" s="294"/>
      <c r="F21" s="546">
        <v>0</v>
      </c>
      <c r="G21" s="546">
        <v>0</v>
      </c>
    </row>
    <row r="22" spans="1:7" ht="15.75">
      <c r="A22" s="344"/>
      <c r="B22" s="343" t="s">
        <v>979</v>
      </c>
      <c r="C22" s="300" t="s">
        <v>866</v>
      </c>
      <c r="D22" s="294"/>
      <c r="E22" s="294"/>
      <c r="F22" s="546">
        <v>0</v>
      </c>
      <c r="G22" s="546">
        <v>0</v>
      </c>
    </row>
    <row r="23" spans="1:7" ht="15.75">
      <c r="A23" s="344"/>
      <c r="B23" s="343" t="s">
        <v>980</v>
      </c>
      <c r="C23" s="300" t="s">
        <v>867</v>
      </c>
      <c r="D23" s="294"/>
      <c r="E23" s="294"/>
      <c r="F23" s="546">
        <v>371965.15</v>
      </c>
      <c r="G23" s="546">
        <v>430005.16</v>
      </c>
    </row>
    <row r="24" spans="1:7" ht="14.25" customHeight="1">
      <c r="A24" s="344" t="s">
        <v>906</v>
      </c>
      <c r="B24" s="338" t="s">
        <v>981</v>
      </c>
      <c r="C24" s="296" t="s">
        <v>868</v>
      </c>
      <c r="D24" s="301">
        <f>SUM(D25:D31)</f>
        <v>327</v>
      </c>
      <c r="E24" s="301">
        <f>SUM(E25:E31)</f>
        <v>0</v>
      </c>
      <c r="F24" s="66">
        <f>SUM(F25:F31)</f>
        <v>34697.72</v>
      </c>
      <c r="G24" s="66">
        <f>SUM(G25:G31)</f>
        <v>33005.13</v>
      </c>
    </row>
    <row r="25" spans="1:7" ht="15.75">
      <c r="A25" s="869"/>
      <c r="B25" s="343" t="s">
        <v>982</v>
      </c>
      <c r="C25" s="300" t="s">
        <v>869</v>
      </c>
      <c r="D25" s="294"/>
      <c r="E25" s="294"/>
      <c r="F25" s="546">
        <v>34697.72</v>
      </c>
      <c r="G25" s="546">
        <v>33005.13</v>
      </c>
    </row>
    <row r="26" spans="1:7" ht="15.75">
      <c r="A26" s="869"/>
      <c r="B26" s="343" t="s">
        <v>983</v>
      </c>
      <c r="C26" s="300" t="s">
        <v>870</v>
      </c>
      <c r="D26" s="294"/>
      <c r="E26" s="294"/>
      <c r="F26" s="546">
        <v>0</v>
      </c>
      <c r="G26" s="546">
        <v>0</v>
      </c>
    </row>
    <row r="27" spans="1:7" ht="15.75">
      <c r="A27" s="869"/>
      <c r="B27" s="340" t="s">
        <v>984</v>
      </c>
      <c r="C27" s="300" t="s">
        <v>871</v>
      </c>
      <c r="D27" s="294"/>
      <c r="E27" s="294"/>
      <c r="F27" s="546">
        <v>0</v>
      </c>
      <c r="G27" s="546">
        <v>0</v>
      </c>
    </row>
    <row r="28" spans="1:7" ht="15.75">
      <c r="A28" s="869"/>
      <c r="B28" s="340" t="s">
        <v>985</v>
      </c>
      <c r="C28" s="300" t="s">
        <v>872</v>
      </c>
      <c r="D28" s="294"/>
      <c r="E28" s="294"/>
      <c r="F28" s="546">
        <v>0</v>
      </c>
      <c r="G28" s="546">
        <v>0</v>
      </c>
    </row>
    <row r="29" spans="1:7" ht="15.75">
      <c r="A29" s="869"/>
      <c r="B29" s="340" t="s">
        <v>986</v>
      </c>
      <c r="C29" s="300" t="s">
        <v>873</v>
      </c>
      <c r="D29" s="294">
        <v>327</v>
      </c>
      <c r="E29" s="294"/>
      <c r="F29" s="546">
        <v>0</v>
      </c>
      <c r="G29" s="546">
        <v>0</v>
      </c>
    </row>
    <row r="30" spans="1:7" ht="15.75">
      <c r="A30" s="869"/>
      <c r="B30" s="340" t="s">
        <v>987</v>
      </c>
      <c r="C30" s="300" t="s">
        <v>874</v>
      </c>
      <c r="D30" s="294"/>
      <c r="E30" s="294"/>
      <c r="F30" s="546">
        <v>0</v>
      </c>
      <c r="G30" s="546">
        <v>0</v>
      </c>
    </row>
    <row r="31" spans="1:7" ht="15.75">
      <c r="A31" s="869"/>
      <c r="B31" s="340" t="s">
        <v>962</v>
      </c>
      <c r="C31" s="300" t="s">
        <v>875</v>
      </c>
      <c r="D31" s="294"/>
      <c r="E31" s="294"/>
      <c r="F31" s="546"/>
      <c r="G31" s="546">
        <v>0</v>
      </c>
    </row>
    <row r="32" spans="1:7" ht="15.75">
      <c r="A32" s="344" t="s">
        <v>917</v>
      </c>
      <c r="B32" s="338" t="s">
        <v>958</v>
      </c>
      <c r="C32" s="296" t="s">
        <v>876</v>
      </c>
      <c r="D32" s="301">
        <f>SUM(D33:D41)</f>
        <v>306</v>
      </c>
      <c r="E32" s="301">
        <f>SUM(E33:E41)</f>
        <v>0</v>
      </c>
      <c r="F32" s="66">
        <f>SUM(F33:F41)</f>
        <v>3316191.86</v>
      </c>
      <c r="G32" s="66">
        <f>SUM(G33:G41)</f>
        <v>1854037.73</v>
      </c>
    </row>
    <row r="33" spans="1:7" ht="15.75">
      <c r="A33" s="869"/>
      <c r="B33" s="340" t="s">
        <v>959</v>
      </c>
      <c r="C33" s="300" t="s">
        <v>877</v>
      </c>
      <c r="D33" s="294">
        <v>133</v>
      </c>
      <c r="E33" s="294"/>
      <c r="F33" s="546">
        <v>1528012.85</v>
      </c>
      <c r="G33" s="546">
        <v>162343.18</v>
      </c>
    </row>
    <row r="34" spans="1:7" ht="15.75">
      <c r="A34" s="869"/>
      <c r="B34" s="340" t="s">
        <v>988</v>
      </c>
      <c r="C34" s="300" t="s">
        <v>878</v>
      </c>
      <c r="D34" s="295">
        <v>25</v>
      </c>
      <c r="E34" s="295"/>
      <c r="F34" s="546">
        <v>763535.49</v>
      </c>
      <c r="G34" s="546">
        <v>812978.65</v>
      </c>
    </row>
    <row r="35" spans="1:7" ht="15.75">
      <c r="A35" s="869"/>
      <c r="B35" s="340" t="s">
        <v>989</v>
      </c>
      <c r="C35" s="300" t="s">
        <v>879</v>
      </c>
      <c r="D35" s="294"/>
      <c r="E35" s="294"/>
      <c r="F35" s="546">
        <v>436985.95</v>
      </c>
      <c r="G35" s="546">
        <v>448569.13</v>
      </c>
    </row>
    <row r="36" spans="1:7" ht="15.75">
      <c r="A36" s="869"/>
      <c r="B36" s="340" t="s">
        <v>990</v>
      </c>
      <c r="C36" s="300" t="s">
        <v>880</v>
      </c>
      <c r="D36" s="294"/>
      <c r="E36" s="294"/>
      <c r="F36" s="546">
        <v>568080.07</v>
      </c>
      <c r="G36" s="546">
        <v>423361.56</v>
      </c>
    </row>
    <row r="37" spans="1:7" ht="31.5">
      <c r="A37" s="869"/>
      <c r="B37" s="340" t="s">
        <v>991</v>
      </c>
      <c r="C37" s="300" t="s">
        <v>881</v>
      </c>
      <c r="D37" s="294"/>
      <c r="E37" s="294"/>
      <c r="F37" s="546">
        <v>0</v>
      </c>
      <c r="G37" s="546">
        <v>0</v>
      </c>
    </row>
    <row r="38" spans="1:7" ht="30" customHeight="1">
      <c r="A38" s="869"/>
      <c r="B38" s="340" t="s">
        <v>1000</v>
      </c>
      <c r="C38" s="300" t="s">
        <v>882</v>
      </c>
      <c r="D38" s="294"/>
      <c r="E38" s="294"/>
      <c r="F38" s="546">
        <v>0</v>
      </c>
      <c r="G38" s="546">
        <v>0</v>
      </c>
    </row>
    <row r="39" spans="1:7" ht="15.75">
      <c r="A39" s="869"/>
      <c r="B39" s="340" t="s">
        <v>992</v>
      </c>
      <c r="C39" s="300" t="s">
        <v>883</v>
      </c>
      <c r="D39" s="294"/>
      <c r="E39" s="294"/>
      <c r="F39" s="546">
        <v>0</v>
      </c>
      <c r="G39" s="546">
        <v>0</v>
      </c>
    </row>
    <row r="40" spans="1:7" ht="15.75">
      <c r="A40" s="869"/>
      <c r="B40" s="340" t="s">
        <v>993</v>
      </c>
      <c r="C40" s="300" t="s">
        <v>884</v>
      </c>
      <c r="D40" s="294"/>
      <c r="E40" s="294"/>
      <c r="F40" s="546">
        <v>0</v>
      </c>
      <c r="G40" s="546">
        <v>0</v>
      </c>
    </row>
    <row r="41" spans="1:7" ht="15.75">
      <c r="A41" s="870"/>
      <c r="B41" s="340" t="s">
        <v>961</v>
      </c>
      <c r="C41" s="300" t="s">
        <v>885</v>
      </c>
      <c r="D41" s="294">
        <v>148</v>
      </c>
      <c r="E41" s="294"/>
      <c r="F41" s="546">
        <v>19577.5</v>
      </c>
      <c r="G41" s="546">
        <v>6785.21</v>
      </c>
    </row>
    <row r="42" spans="1:7" ht="15" customHeight="1">
      <c r="A42" s="346" t="s">
        <v>942</v>
      </c>
      <c r="B42" s="338" t="s">
        <v>994</v>
      </c>
      <c r="C42" s="296" t="s">
        <v>886</v>
      </c>
      <c r="D42" s="301">
        <f>SUM(D43:D45)</f>
        <v>0</v>
      </c>
      <c r="E42" s="301">
        <f>SUM(E43:E45)</f>
        <v>0</v>
      </c>
      <c r="F42" s="66">
        <f>SUM(F43:F45)</f>
        <v>0</v>
      </c>
      <c r="G42" s="66">
        <f>SUM(G43:G45)</f>
        <v>0</v>
      </c>
    </row>
    <row r="43" spans="1:7" ht="15.75">
      <c r="A43" s="869"/>
      <c r="B43" s="340" t="s">
        <v>995</v>
      </c>
      <c r="C43" s="300" t="s">
        <v>887</v>
      </c>
      <c r="D43" s="294"/>
      <c r="E43" s="294"/>
      <c r="F43" s="546">
        <v>0</v>
      </c>
      <c r="G43" s="546">
        <v>0</v>
      </c>
    </row>
    <row r="44" spans="1:7" ht="15.75">
      <c r="A44" s="869"/>
      <c r="B44" s="340" t="s">
        <v>960</v>
      </c>
      <c r="C44" s="300" t="s">
        <v>888</v>
      </c>
      <c r="D44" s="294"/>
      <c r="E44" s="294"/>
      <c r="F44" s="546">
        <v>0</v>
      </c>
      <c r="G44" s="546">
        <v>0</v>
      </c>
    </row>
    <row r="45" spans="1:7" ht="15.75">
      <c r="A45" s="870"/>
      <c r="B45" s="340" t="s">
        <v>996</v>
      </c>
      <c r="C45" s="300" t="s">
        <v>889</v>
      </c>
      <c r="D45" s="294"/>
      <c r="E45" s="294"/>
      <c r="F45" s="546">
        <v>0</v>
      </c>
      <c r="G45" s="546">
        <v>0</v>
      </c>
    </row>
    <row r="46" spans="1:7" ht="14.25" customHeight="1">
      <c r="A46" s="888" t="s">
        <v>997</v>
      </c>
      <c r="B46" s="889"/>
      <c r="C46" s="291" t="s">
        <v>890</v>
      </c>
      <c r="D46" s="302">
        <f>SUM(D47:D48)</f>
        <v>77272</v>
      </c>
      <c r="E46" s="302">
        <f>SUM(E47:E48)</f>
        <v>0</v>
      </c>
      <c r="F46" s="66">
        <f>SUM(F47:F48)</f>
        <v>12635826.700000001</v>
      </c>
      <c r="G46" s="66">
        <f>SUM(G47:G48)</f>
        <v>9334959.489999998</v>
      </c>
    </row>
    <row r="47" spans="1:7" ht="14.25" customHeight="1">
      <c r="A47" s="869"/>
      <c r="B47" s="340" t="s">
        <v>998</v>
      </c>
      <c r="C47" s="300" t="s">
        <v>891</v>
      </c>
      <c r="D47" s="294"/>
      <c r="E47" s="294"/>
      <c r="F47" s="546">
        <v>2926.21</v>
      </c>
      <c r="G47" s="546">
        <v>2276.2</v>
      </c>
    </row>
    <row r="48" spans="1:7" ht="15.75">
      <c r="A48" s="869"/>
      <c r="B48" s="340" t="s">
        <v>999</v>
      </c>
      <c r="C48" s="300" t="s">
        <v>892</v>
      </c>
      <c r="D48" s="294">
        <v>77272</v>
      </c>
      <c r="E48" s="294"/>
      <c r="F48" s="546">
        <v>12632900.49</v>
      </c>
      <c r="G48" s="546">
        <v>9332683.29</v>
      </c>
    </row>
    <row r="49" spans="1:7" ht="17.25" customHeight="1">
      <c r="A49" s="890" t="s">
        <v>1001</v>
      </c>
      <c r="B49" s="891"/>
      <c r="C49" s="303" t="s">
        <v>893</v>
      </c>
      <c r="D49" s="304">
        <f>D6+D19</f>
        <v>285885</v>
      </c>
      <c r="E49" s="304">
        <f>E6+E19</f>
        <v>0</v>
      </c>
      <c r="F49" s="66">
        <f>F6+F19+F46</f>
        <v>49150072.63</v>
      </c>
      <c r="G49" s="66">
        <f>G6+G19+G46</f>
        <v>43532692.7</v>
      </c>
    </row>
    <row r="50" spans="1:7" ht="20.25" customHeight="1" thickBot="1">
      <c r="A50" s="549"/>
      <c r="B50" s="351" t="s">
        <v>1200</v>
      </c>
      <c r="C50" s="305" t="s">
        <v>956</v>
      </c>
      <c r="D50" s="306">
        <f>SUM(D6:D49)</f>
        <v>1143540</v>
      </c>
      <c r="E50" s="306">
        <f>SUM(E6:E49)</f>
        <v>0</v>
      </c>
      <c r="F50" s="67">
        <f>SUM(F6:F49)</f>
        <v>184782142.23999998</v>
      </c>
      <c r="G50" s="67">
        <f>SUM(G6:G49)</f>
        <v>166468472.53000003</v>
      </c>
    </row>
    <row r="51" spans="1:7" ht="18" customHeight="1">
      <c r="A51" s="550"/>
      <c r="B51" s="550"/>
      <c r="C51" s="551"/>
      <c r="D51" s="550"/>
      <c r="E51" s="550"/>
      <c r="F51" s="552"/>
      <c r="G51" s="553"/>
    </row>
    <row r="52" spans="1:7" ht="18" customHeight="1">
      <c r="A52" s="550"/>
      <c r="B52" s="551"/>
      <c r="C52" s="550"/>
      <c r="D52" s="550"/>
      <c r="E52" s="552"/>
      <c r="F52" s="553"/>
      <c r="G52" s="538"/>
    </row>
    <row r="53" spans="1:7" ht="18" customHeight="1">
      <c r="A53" s="550"/>
      <c r="B53" s="550"/>
      <c r="C53" s="550"/>
      <c r="D53" s="550"/>
      <c r="E53" s="552"/>
      <c r="F53" s="553"/>
      <c r="G53" s="538"/>
    </row>
    <row r="54" spans="1:7" ht="18" customHeight="1">
      <c r="A54" s="558"/>
      <c r="B54" s="554"/>
      <c r="C54" s="555"/>
      <c r="D54" s="550"/>
      <c r="E54" s="552"/>
      <c r="F54" s="553"/>
      <c r="G54" s="538"/>
    </row>
    <row r="55" spans="5:7" ht="18" customHeight="1">
      <c r="E55" s="556"/>
      <c r="F55" s="557"/>
      <c r="G55" s="538"/>
    </row>
    <row r="56" spans="1:7" ht="15.75">
      <c r="A56" s="664"/>
      <c r="B56" s="664"/>
      <c r="E56" s="556"/>
      <c r="F56" s="557"/>
      <c r="G56" s="538"/>
    </row>
  </sheetData>
  <sheetProtection/>
  <mergeCells count="18">
    <mergeCell ref="A56:B56"/>
    <mergeCell ref="A1:G1"/>
    <mergeCell ref="A8:A10"/>
    <mergeCell ref="A14:A16"/>
    <mergeCell ref="A19:B19"/>
    <mergeCell ref="A3:B4"/>
    <mergeCell ref="C3:C4"/>
    <mergeCell ref="D3:F4"/>
    <mergeCell ref="G3:G4"/>
    <mergeCell ref="A5:B5"/>
    <mergeCell ref="A46:B46"/>
    <mergeCell ref="A47:A48"/>
    <mergeCell ref="A49:B49"/>
    <mergeCell ref="A2:G2"/>
    <mergeCell ref="A25:A31"/>
    <mergeCell ref="A33:A41"/>
    <mergeCell ref="A43:A45"/>
    <mergeCell ref="A6:B6"/>
  </mergeCells>
  <printOptions horizontalCentered="1" verticalCentered="1"/>
  <pageMargins left="0.35433070866141736" right="0.31496062992125984" top="0.5118110236220472" bottom="0.35" header="0.5118110236220472" footer="0.35433070866141736"/>
  <pageSetup fitToHeight="1" fitToWidth="1" horizontalDpi="600" verticalDpi="600" orientation="portrait" paperSize="9" scale="75" r:id="rId1"/>
</worksheet>
</file>

<file path=xl/worksheets/sheet31.xml><?xml version="1.0" encoding="utf-8"?>
<worksheet xmlns="http://schemas.openxmlformats.org/spreadsheetml/2006/main" xmlns:r="http://schemas.openxmlformats.org/officeDocument/2006/relationships">
  <dimension ref="A1:F67"/>
  <sheetViews>
    <sheetView zoomScalePageLayoutView="0" workbookViewId="0" topLeftCell="A1">
      <selection activeCell="A1" sqref="A1:F1"/>
    </sheetView>
  </sheetViews>
  <sheetFormatPr defaultColWidth="9.140625" defaultRowHeight="12.75"/>
  <cols>
    <col min="1" max="1" width="60.8515625" style="0" customWidth="1"/>
    <col min="2" max="2" width="8.8515625" style="0" customWidth="1"/>
    <col min="3" max="3" width="13.140625" style="0" customWidth="1"/>
    <col min="4" max="4" width="14.7109375" style="0" customWidth="1"/>
    <col min="5" max="5" width="14.28125" style="0" customWidth="1"/>
    <col min="6" max="6" width="13.7109375" style="0" customWidth="1"/>
  </cols>
  <sheetData>
    <row r="1" spans="1:6" ht="45.75" customHeight="1">
      <c r="A1" s="717" t="s">
        <v>848</v>
      </c>
      <c r="B1" s="718"/>
      <c r="C1" s="718"/>
      <c r="D1" s="718"/>
      <c r="E1" s="718"/>
      <c r="F1" s="914"/>
    </row>
    <row r="2" spans="1:6" ht="19.5" customHeight="1">
      <c r="A2" s="913" t="s">
        <v>675</v>
      </c>
      <c r="B2" s="913"/>
      <c r="C2" s="913"/>
      <c r="D2" s="913"/>
      <c r="E2" s="913"/>
      <c r="F2" s="913"/>
    </row>
    <row r="3" spans="1:6" ht="42" customHeight="1">
      <c r="A3" s="282" t="s">
        <v>704</v>
      </c>
      <c r="B3" s="283" t="s">
        <v>705</v>
      </c>
      <c r="C3" s="290" t="s">
        <v>894</v>
      </c>
      <c r="D3" s="283" t="s">
        <v>844</v>
      </c>
      <c r="E3" s="283" t="s">
        <v>845</v>
      </c>
      <c r="F3" s="283" t="s">
        <v>846</v>
      </c>
    </row>
    <row r="4" spans="1:6" ht="15.75">
      <c r="A4" s="284" t="s">
        <v>706</v>
      </c>
      <c r="B4" s="284" t="s">
        <v>707</v>
      </c>
      <c r="C4" s="285"/>
      <c r="D4" s="285"/>
      <c r="E4" s="285"/>
      <c r="F4" s="285"/>
    </row>
    <row r="5" spans="1:6" ht="15.75">
      <c r="A5" s="289" t="s">
        <v>708</v>
      </c>
      <c r="B5" s="284" t="s">
        <v>709</v>
      </c>
      <c r="C5" s="285"/>
      <c r="D5" s="285"/>
      <c r="E5" s="285"/>
      <c r="F5" s="285"/>
    </row>
    <row r="6" spans="1:6" ht="15.75">
      <c r="A6" s="284" t="s">
        <v>710</v>
      </c>
      <c r="B6" s="284" t="s">
        <v>711</v>
      </c>
      <c r="C6" s="285"/>
      <c r="D6" s="285"/>
      <c r="E6" s="285"/>
      <c r="F6" s="285"/>
    </row>
    <row r="7" spans="1:6" ht="15.75">
      <c r="A7" s="284" t="s">
        <v>712</v>
      </c>
      <c r="B7" s="284" t="s">
        <v>713</v>
      </c>
      <c r="C7" s="285"/>
      <c r="D7" s="285"/>
      <c r="E7" s="285"/>
      <c r="F7" s="285"/>
    </row>
    <row r="8" spans="1:6" ht="15.75">
      <c r="A8" s="288" t="s">
        <v>849</v>
      </c>
      <c r="B8" s="284" t="s">
        <v>714</v>
      </c>
      <c r="C8" s="285"/>
      <c r="D8" s="285"/>
      <c r="E8" s="285"/>
      <c r="F8" s="285"/>
    </row>
    <row r="9" spans="1:6" ht="15.75">
      <c r="A9" s="284" t="s">
        <v>715</v>
      </c>
      <c r="B9" s="284" t="s">
        <v>716</v>
      </c>
      <c r="C9" s="285"/>
      <c r="D9" s="285"/>
      <c r="E9" s="285"/>
      <c r="F9" s="285"/>
    </row>
    <row r="10" spans="1:6" ht="15.75">
      <c r="A10" s="284" t="s">
        <v>717</v>
      </c>
      <c r="B10" s="284" t="s">
        <v>718</v>
      </c>
      <c r="C10" s="285"/>
      <c r="D10" s="285"/>
      <c r="E10" s="285"/>
      <c r="F10" s="285"/>
    </row>
    <row r="11" spans="1:6" ht="15.75">
      <c r="A11" s="284" t="s">
        <v>719</v>
      </c>
      <c r="B11" s="284" t="s">
        <v>720</v>
      </c>
      <c r="C11" s="285"/>
      <c r="D11" s="285"/>
      <c r="E11" s="285"/>
      <c r="F11" s="285"/>
    </row>
    <row r="12" spans="1:6" ht="15.75">
      <c r="A12" s="289" t="s">
        <v>721</v>
      </c>
      <c r="B12" s="284" t="s">
        <v>722</v>
      </c>
      <c r="C12" s="285"/>
      <c r="D12" s="285"/>
      <c r="E12" s="285"/>
      <c r="F12" s="285"/>
    </row>
    <row r="13" spans="1:6" ht="15.75">
      <c r="A13" s="284" t="s">
        <v>723</v>
      </c>
      <c r="B13" s="284" t="s">
        <v>724</v>
      </c>
      <c r="C13" s="285"/>
      <c r="D13" s="285"/>
      <c r="E13" s="285"/>
      <c r="F13" s="285"/>
    </row>
    <row r="14" spans="1:6" ht="15.75">
      <c r="A14" s="284" t="s">
        <v>725</v>
      </c>
      <c r="B14" s="284" t="s">
        <v>726</v>
      </c>
      <c r="C14" s="285"/>
      <c r="D14" s="285"/>
      <c r="E14" s="285"/>
      <c r="F14" s="285"/>
    </row>
    <row r="15" spans="1:6" ht="15.75">
      <c r="A15" s="284" t="s">
        <v>727</v>
      </c>
      <c r="B15" s="284" t="s">
        <v>728</v>
      </c>
      <c r="C15" s="285"/>
      <c r="D15" s="285"/>
      <c r="E15" s="285"/>
      <c r="F15" s="285"/>
    </row>
    <row r="16" spans="1:6" ht="15.75">
      <c r="A16" s="284" t="s">
        <v>729</v>
      </c>
      <c r="B16" s="284" t="s">
        <v>730</v>
      </c>
      <c r="C16" s="285"/>
      <c r="D16" s="285"/>
      <c r="E16" s="285"/>
      <c r="F16" s="285"/>
    </row>
    <row r="17" spans="1:6" ht="15.75">
      <c r="A17" s="284" t="s">
        <v>731</v>
      </c>
      <c r="B17" s="284" t="s">
        <v>732</v>
      </c>
      <c r="C17" s="285"/>
      <c r="D17" s="285"/>
      <c r="E17" s="285"/>
      <c r="F17" s="285"/>
    </row>
    <row r="18" spans="1:6" ht="15.75">
      <c r="A18" s="284" t="s">
        <v>733</v>
      </c>
      <c r="B18" s="284" t="s">
        <v>734</v>
      </c>
      <c r="C18" s="285"/>
      <c r="D18" s="285"/>
      <c r="E18" s="285"/>
      <c r="F18" s="285"/>
    </row>
    <row r="19" spans="1:6" ht="15.75">
      <c r="A19" s="284" t="s">
        <v>735</v>
      </c>
      <c r="B19" s="284" t="s">
        <v>736</v>
      </c>
      <c r="C19" s="285"/>
      <c r="D19" s="285"/>
      <c r="E19" s="285"/>
      <c r="F19" s="285"/>
    </row>
    <row r="20" spans="1:6" ht="15.75">
      <c r="A20" s="284" t="s">
        <v>737</v>
      </c>
      <c r="B20" s="284" t="s">
        <v>738</v>
      </c>
      <c r="C20" s="285"/>
      <c r="D20" s="285"/>
      <c r="E20" s="285"/>
      <c r="F20" s="285"/>
    </row>
    <row r="21" spans="1:6" ht="15.75">
      <c r="A21" s="284" t="s">
        <v>739</v>
      </c>
      <c r="B21" s="284" t="s">
        <v>740</v>
      </c>
      <c r="C21" s="285"/>
      <c r="D21" s="285"/>
      <c r="E21" s="285"/>
      <c r="F21" s="285"/>
    </row>
    <row r="22" spans="1:6" ht="15.75">
      <c r="A22" s="284" t="s">
        <v>741</v>
      </c>
      <c r="B22" s="284" t="s">
        <v>742</v>
      </c>
      <c r="C22" s="285"/>
      <c r="D22" s="285"/>
      <c r="E22" s="285"/>
      <c r="F22" s="285"/>
    </row>
    <row r="23" spans="1:6" ht="15.75">
      <c r="A23" s="284" t="s">
        <v>743</v>
      </c>
      <c r="B23" s="284" t="s">
        <v>744</v>
      </c>
      <c r="C23" s="285"/>
      <c r="D23" s="285"/>
      <c r="E23" s="285"/>
      <c r="F23" s="285"/>
    </row>
    <row r="24" spans="1:6" ht="15.75">
      <c r="A24" s="289" t="s">
        <v>745</v>
      </c>
      <c r="B24" s="284" t="s">
        <v>746</v>
      </c>
      <c r="C24" s="285"/>
      <c r="D24" s="285"/>
      <c r="E24" s="285"/>
      <c r="F24" s="285"/>
    </row>
    <row r="25" spans="1:6" ht="15.75">
      <c r="A25" s="284" t="s">
        <v>747</v>
      </c>
      <c r="B25" s="284" t="s">
        <v>748</v>
      </c>
      <c r="C25" s="285"/>
      <c r="D25" s="285"/>
      <c r="E25" s="285"/>
      <c r="F25" s="285"/>
    </row>
    <row r="26" spans="1:6" ht="15.75">
      <c r="A26" s="284" t="s">
        <v>749</v>
      </c>
      <c r="B26" s="284" t="s">
        <v>750</v>
      </c>
      <c r="C26" s="285"/>
      <c r="D26" s="285"/>
      <c r="E26" s="285"/>
      <c r="F26" s="285"/>
    </row>
    <row r="27" spans="1:6" ht="15.75">
      <c r="A27" s="284" t="s">
        <v>751</v>
      </c>
      <c r="B27" s="284" t="s">
        <v>752</v>
      </c>
      <c r="C27" s="285"/>
      <c r="D27" s="285"/>
      <c r="E27" s="285"/>
      <c r="F27" s="285"/>
    </row>
    <row r="28" spans="1:6" ht="15.75">
      <c r="A28" s="284" t="s">
        <v>753</v>
      </c>
      <c r="B28" s="284" t="s">
        <v>754</v>
      </c>
      <c r="C28" s="285"/>
      <c r="D28" s="285"/>
      <c r="E28" s="285"/>
      <c r="F28" s="285"/>
    </row>
    <row r="29" spans="1:6" ht="15.75">
      <c r="A29" s="284" t="s">
        <v>755</v>
      </c>
      <c r="B29" s="284" t="s">
        <v>756</v>
      </c>
      <c r="C29" s="285"/>
      <c r="D29" s="285"/>
      <c r="E29" s="285"/>
      <c r="F29" s="285"/>
    </row>
    <row r="30" spans="1:6" ht="15.75">
      <c r="A30" s="284" t="s">
        <v>757</v>
      </c>
      <c r="B30" s="284" t="s">
        <v>758</v>
      </c>
      <c r="C30" s="285"/>
      <c r="D30" s="285"/>
      <c r="E30" s="285"/>
      <c r="F30" s="285"/>
    </row>
    <row r="31" spans="1:6" ht="15.75">
      <c r="A31" s="284" t="s">
        <v>759</v>
      </c>
      <c r="B31" s="284" t="s">
        <v>760</v>
      </c>
      <c r="C31" s="285"/>
      <c r="D31" s="285"/>
      <c r="E31" s="285"/>
      <c r="F31" s="285"/>
    </row>
    <row r="32" spans="1:6" ht="15.75">
      <c r="A32" s="284" t="s">
        <v>761</v>
      </c>
      <c r="B32" s="284" t="s">
        <v>762</v>
      </c>
      <c r="C32" s="285"/>
      <c r="D32" s="285"/>
      <c r="E32" s="285"/>
      <c r="F32" s="285"/>
    </row>
    <row r="33" spans="1:6" ht="15.75">
      <c r="A33" s="289" t="s">
        <v>763</v>
      </c>
      <c r="B33" s="284" t="s">
        <v>764</v>
      </c>
      <c r="C33" s="285"/>
      <c r="D33" s="285"/>
      <c r="E33" s="285"/>
      <c r="F33" s="285"/>
    </row>
    <row r="34" spans="1:6" ht="15.75">
      <c r="A34" s="284" t="s">
        <v>765</v>
      </c>
      <c r="B34" s="284" t="s">
        <v>766</v>
      </c>
      <c r="C34" s="285"/>
      <c r="D34" s="285"/>
      <c r="E34" s="285"/>
      <c r="F34" s="285"/>
    </row>
    <row r="35" spans="1:6" ht="15.75">
      <c r="A35" s="284" t="s">
        <v>767</v>
      </c>
      <c r="B35" s="284" t="s">
        <v>768</v>
      </c>
      <c r="C35" s="285"/>
      <c r="D35" s="285"/>
      <c r="E35" s="285"/>
      <c r="F35" s="285"/>
    </row>
    <row r="36" spans="1:6" ht="15.75">
      <c r="A36" s="284" t="s">
        <v>769</v>
      </c>
      <c r="B36" s="284" t="s">
        <v>770</v>
      </c>
      <c r="C36" s="285"/>
      <c r="D36" s="285"/>
      <c r="E36" s="285"/>
      <c r="F36" s="285"/>
    </row>
    <row r="37" spans="1:6" ht="15.75">
      <c r="A37" s="284" t="s">
        <v>771</v>
      </c>
      <c r="B37" s="284" t="s">
        <v>772</v>
      </c>
      <c r="C37" s="285"/>
      <c r="D37" s="285"/>
      <c r="E37" s="285"/>
      <c r="F37" s="285"/>
    </row>
    <row r="38" spans="1:6" ht="15.75">
      <c r="A38" s="284" t="s">
        <v>773</v>
      </c>
      <c r="B38" s="284" t="s">
        <v>774</v>
      </c>
      <c r="C38" s="285"/>
      <c r="D38" s="285"/>
      <c r="E38" s="285"/>
      <c r="F38" s="285"/>
    </row>
    <row r="39" spans="1:6" ht="15.75">
      <c r="A39" s="284" t="s">
        <v>775</v>
      </c>
      <c r="B39" s="284" t="s">
        <v>776</v>
      </c>
      <c r="C39" s="285"/>
      <c r="D39" s="285"/>
      <c r="E39" s="285"/>
      <c r="F39" s="285"/>
    </row>
    <row r="40" spans="1:6" ht="15.75">
      <c r="A40" s="289" t="s">
        <v>777</v>
      </c>
      <c r="B40" s="284" t="s">
        <v>778</v>
      </c>
      <c r="C40" s="285"/>
      <c r="D40" s="285"/>
      <c r="E40" s="285"/>
      <c r="F40" s="285"/>
    </row>
    <row r="41" spans="1:6" ht="15.75">
      <c r="A41" s="284" t="s">
        <v>779</v>
      </c>
      <c r="B41" s="284" t="s">
        <v>780</v>
      </c>
      <c r="C41" s="285"/>
      <c r="D41" s="285"/>
      <c r="E41" s="285"/>
      <c r="F41" s="285"/>
    </row>
    <row r="42" spans="1:6" ht="15.75">
      <c r="A42" s="284" t="s">
        <v>781</v>
      </c>
      <c r="B42" s="284" t="s">
        <v>782</v>
      </c>
      <c r="C42" s="285"/>
      <c r="D42" s="285"/>
      <c r="E42" s="285"/>
      <c r="F42" s="285"/>
    </row>
    <row r="43" spans="1:6" ht="15.75">
      <c r="A43" s="284" t="s">
        <v>783</v>
      </c>
      <c r="B43" s="284" t="s">
        <v>784</v>
      </c>
      <c r="C43" s="285"/>
      <c r="D43" s="285"/>
      <c r="E43" s="285"/>
      <c r="F43" s="285"/>
    </row>
    <row r="44" spans="1:6" ht="15.75">
      <c r="A44" s="284" t="s">
        <v>785</v>
      </c>
      <c r="B44" s="284" t="s">
        <v>786</v>
      </c>
      <c r="C44" s="285"/>
      <c r="D44" s="285"/>
      <c r="E44" s="285"/>
      <c r="F44" s="285"/>
    </row>
    <row r="45" spans="1:6" ht="15.75">
      <c r="A45" s="289" t="s">
        <v>787</v>
      </c>
      <c r="B45" s="284" t="s">
        <v>788</v>
      </c>
      <c r="C45" s="285"/>
      <c r="D45" s="285"/>
      <c r="E45" s="285"/>
      <c r="F45" s="285"/>
    </row>
    <row r="46" spans="1:6" ht="15.75">
      <c r="A46" s="284" t="s">
        <v>789</v>
      </c>
      <c r="B46" s="284" t="s">
        <v>790</v>
      </c>
      <c r="C46" s="285"/>
      <c r="D46" s="285"/>
      <c r="E46" s="285"/>
      <c r="F46" s="285"/>
    </row>
    <row r="47" spans="1:6" ht="15.75">
      <c r="A47" s="284" t="s">
        <v>781</v>
      </c>
      <c r="B47" s="284" t="s">
        <v>791</v>
      </c>
      <c r="C47" s="285"/>
      <c r="D47" s="285"/>
      <c r="E47" s="285"/>
      <c r="F47" s="285"/>
    </row>
    <row r="48" spans="1:6" ht="15.75">
      <c r="A48" s="284" t="s">
        <v>792</v>
      </c>
      <c r="B48" s="284" t="s">
        <v>793</v>
      </c>
      <c r="C48" s="285"/>
      <c r="D48" s="285"/>
      <c r="E48" s="285"/>
      <c r="F48" s="285"/>
    </row>
    <row r="49" spans="1:6" ht="15.75">
      <c r="A49" s="284" t="s">
        <v>794</v>
      </c>
      <c r="B49" s="284" t="s">
        <v>795</v>
      </c>
      <c r="C49" s="285"/>
      <c r="D49" s="285"/>
      <c r="E49" s="285"/>
      <c r="F49" s="285"/>
    </row>
    <row r="50" spans="1:6" ht="15.75">
      <c r="A50" s="284" t="s">
        <v>796</v>
      </c>
      <c r="B50" s="284" t="s">
        <v>797</v>
      </c>
      <c r="C50" s="285"/>
      <c r="D50" s="285"/>
      <c r="E50" s="285"/>
      <c r="F50" s="285"/>
    </row>
    <row r="51" spans="1:6" ht="15.75">
      <c r="A51" s="284" t="s">
        <v>783</v>
      </c>
      <c r="B51" s="284" t="s">
        <v>818</v>
      </c>
      <c r="C51" s="285"/>
      <c r="D51" s="285"/>
      <c r="E51" s="285"/>
      <c r="F51" s="285"/>
    </row>
    <row r="52" spans="1:6" ht="15.75">
      <c r="A52" s="284" t="s">
        <v>819</v>
      </c>
      <c r="B52" s="284" t="s">
        <v>820</v>
      </c>
      <c r="C52" s="285"/>
      <c r="D52" s="285"/>
      <c r="E52" s="285"/>
      <c r="F52" s="285"/>
    </row>
    <row r="53" spans="1:6" ht="15.75">
      <c r="A53" s="284" t="s">
        <v>785</v>
      </c>
      <c r="B53" s="284" t="s">
        <v>821</v>
      </c>
      <c r="C53" s="285"/>
      <c r="D53" s="285"/>
      <c r="E53" s="285"/>
      <c r="F53" s="285"/>
    </row>
    <row r="54" spans="1:6" ht="15.75">
      <c r="A54" s="289" t="s">
        <v>822</v>
      </c>
      <c r="B54" s="284" t="s">
        <v>823</v>
      </c>
      <c r="C54" s="285"/>
      <c r="D54" s="285"/>
      <c r="E54" s="285"/>
      <c r="F54" s="285"/>
    </row>
    <row r="55" spans="1:6" ht="15.75">
      <c r="A55" s="284" t="s">
        <v>824</v>
      </c>
      <c r="B55" s="284" t="s">
        <v>825</v>
      </c>
      <c r="C55" s="285"/>
      <c r="D55" s="285"/>
      <c r="E55" s="285"/>
      <c r="F55" s="285"/>
    </row>
    <row r="56" spans="1:6" ht="15.75">
      <c r="A56" s="284" t="s">
        <v>826</v>
      </c>
      <c r="B56" s="284" t="s">
        <v>827</v>
      </c>
      <c r="C56" s="285"/>
      <c r="D56" s="285"/>
      <c r="E56" s="285"/>
      <c r="F56" s="285"/>
    </row>
    <row r="57" spans="1:6" ht="15.75">
      <c r="A57" s="284" t="s">
        <v>828</v>
      </c>
      <c r="B57" s="284" t="s">
        <v>829</v>
      </c>
      <c r="C57" s="285"/>
      <c r="D57" s="285"/>
      <c r="E57" s="285"/>
      <c r="F57" s="285"/>
    </row>
    <row r="58" spans="1:6" ht="15.75">
      <c r="A58" s="284" t="s">
        <v>830</v>
      </c>
      <c r="B58" s="284" t="s">
        <v>831</v>
      </c>
      <c r="C58" s="285"/>
      <c r="D58" s="285"/>
      <c r="E58" s="285"/>
      <c r="F58" s="285"/>
    </row>
    <row r="59" spans="1:6" ht="15.75">
      <c r="A59" s="284" t="s">
        <v>832</v>
      </c>
      <c r="B59" s="284" t="s">
        <v>833</v>
      </c>
      <c r="C59" s="285"/>
      <c r="D59" s="285"/>
      <c r="E59" s="285"/>
      <c r="F59" s="285"/>
    </row>
    <row r="60" spans="1:6" ht="15.75">
      <c r="A60" s="284" t="s">
        <v>834</v>
      </c>
      <c r="B60" s="284" t="s">
        <v>835</v>
      </c>
      <c r="C60" s="285"/>
      <c r="D60" s="285"/>
      <c r="E60" s="285"/>
      <c r="F60" s="285"/>
    </row>
    <row r="61" spans="1:6" ht="15.75">
      <c r="A61" s="289" t="s">
        <v>836</v>
      </c>
      <c r="B61" s="284" t="s">
        <v>837</v>
      </c>
      <c r="C61" s="285"/>
      <c r="D61" s="285"/>
      <c r="E61" s="285"/>
      <c r="F61" s="285"/>
    </row>
    <row r="62" spans="1:6" ht="15.75">
      <c r="A62" s="284" t="s">
        <v>838</v>
      </c>
      <c r="B62" s="284" t="s">
        <v>839</v>
      </c>
      <c r="C62" s="285"/>
      <c r="D62" s="285"/>
      <c r="E62" s="285"/>
      <c r="F62" s="285"/>
    </row>
    <row r="63" spans="1:6" ht="15.75">
      <c r="A63" s="284" t="s">
        <v>840</v>
      </c>
      <c r="B63" s="284" t="s">
        <v>841</v>
      </c>
      <c r="C63" s="285"/>
      <c r="D63" s="285"/>
      <c r="E63" s="285"/>
      <c r="F63" s="285"/>
    </row>
    <row r="64" spans="1:6" ht="15.75">
      <c r="A64" s="286" t="s">
        <v>842</v>
      </c>
      <c r="B64" s="287"/>
      <c r="C64" s="285"/>
      <c r="D64" s="285"/>
      <c r="E64" s="285"/>
      <c r="F64" s="285"/>
    </row>
    <row r="65" spans="1:6" ht="15.75">
      <c r="A65" s="108"/>
      <c r="B65" s="108"/>
      <c r="C65" s="108"/>
      <c r="D65" s="108"/>
      <c r="E65" s="108"/>
      <c r="F65" s="108"/>
    </row>
    <row r="66" spans="1:6" ht="15.75">
      <c r="A66" s="108"/>
      <c r="B66" s="108"/>
      <c r="C66" s="108"/>
      <c r="D66" s="108"/>
      <c r="E66" s="108"/>
      <c r="F66" s="108"/>
    </row>
    <row r="67" spans="1:6" ht="15.75">
      <c r="A67" s="108"/>
      <c r="B67" s="108"/>
      <c r="C67" s="108"/>
      <c r="D67" s="108"/>
      <c r="E67" s="108"/>
      <c r="F67" s="108"/>
    </row>
  </sheetData>
  <sheetProtection/>
  <mergeCells count="2">
    <mergeCell ref="A2:F2"/>
    <mergeCell ref="A1:F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1"/>
  </sheetPr>
  <dimension ref="A1:D60"/>
  <sheetViews>
    <sheetView zoomScale="80" zoomScaleNormal="8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6" sqref="C6"/>
    </sheetView>
  </sheetViews>
  <sheetFormatPr defaultColWidth="9.140625" defaultRowHeight="12.75"/>
  <cols>
    <col min="1" max="1" width="9.421875" style="132" customWidth="1"/>
    <col min="2" max="2" width="34.421875" style="136" customWidth="1"/>
    <col min="3" max="3" width="163.140625" style="134" customWidth="1"/>
    <col min="4" max="4" width="9.140625" style="132" customWidth="1"/>
    <col min="5" max="5" width="15.57421875" style="132" customWidth="1"/>
    <col min="6" max="16384" width="9.140625" style="132" customWidth="1"/>
  </cols>
  <sheetData>
    <row r="1" spans="1:3" ht="29.25" customHeight="1" thickBot="1">
      <c r="A1" s="660" t="s">
        <v>1290</v>
      </c>
      <c r="B1" s="662"/>
      <c r="C1" s="661"/>
    </row>
    <row r="2" spans="1:3" s="162" customFormat="1" ht="48" customHeight="1">
      <c r="A2" s="160" t="s">
        <v>367</v>
      </c>
      <c r="B2" s="163" t="s">
        <v>99</v>
      </c>
      <c r="C2" s="161" t="s">
        <v>100</v>
      </c>
    </row>
    <row r="3" spans="1:3" ht="15.75">
      <c r="A3" s="268" t="s">
        <v>366</v>
      </c>
      <c r="B3" s="131" t="s">
        <v>1344</v>
      </c>
      <c r="C3" s="84" t="s">
        <v>1345</v>
      </c>
    </row>
    <row r="4" spans="1:3" ht="87" customHeight="1">
      <c r="A4" s="268" t="s">
        <v>101</v>
      </c>
      <c r="B4" s="131" t="s">
        <v>586</v>
      </c>
      <c r="C4" s="84" t="s">
        <v>589</v>
      </c>
    </row>
    <row r="5" spans="1:3" s="155" customFormat="1" ht="102" customHeight="1">
      <c r="A5" s="268" t="s">
        <v>360</v>
      </c>
      <c r="B5" s="131"/>
      <c r="C5" s="84" t="s">
        <v>1384</v>
      </c>
    </row>
    <row r="6" spans="1:3" s="155" customFormat="1" ht="46.5" customHeight="1">
      <c r="A6" s="268" t="s">
        <v>126</v>
      </c>
      <c r="B6" s="131"/>
      <c r="C6" s="133" t="s">
        <v>124</v>
      </c>
    </row>
    <row r="7" spans="1:3" ht="71.25" customHeight="1">
      <c r="A7" s="268" t="s">
        <v>65</v>
      </c>
      <c r="B7" s="131" t="s">
        <v>125</v>
      </c>
      <c r="C7" s="84" t="s">
        <v>1346</v>
      </c>
    </row>
    <row r="8" spans="1:3" ht="105.75" customHeight="1">
      <c r="A8" s="268" t="s">
        <v>465</v>
      </c>
      <c r="B8" s="131" t="s">
        <v>486</v>
      </c>
      <c r="C8" s="84" t="s">
        <v>397</v>
      </c>
    </row>
    <row r="9" spans="1:3" ht="103.5" customHeight="1">
      <c r="A9" s="268" t="s">
        <v>57</v>
      </c>
      <c r="B9" s="131" t="s">
        <v>53</v>
      </c>
      <c r="C9" s="84" t="s">
        <v>1347</v>
      </c>
    </row>
    <row r="10" spans="1:3" ht="27.75" customHeight="1">
      <c r="A10" s="268" t="s">
        <v>358</v>
      </c>
      <c r="B10" s="131" t="s">
        <v>390</v>
      </c>
      <c r="C10" s="84" t="s">
        <v>391</v>
      </c>
    </row>
    <row r="11" spans="1:4" ht="63">
      <c r="A11" s="268" t="s">
        <v>266</v>
      </c>
      <c r="B11" s="131" t="s">
        <v>1348</v>
      </c>
      <c r="C11" s="84" t="s">
        <v>1349</v>
      </c>
      <c r="D11" s="167"/>
    </row>
    <row r="12" spans="1:4" ht="63">
      <c r="A12" s="268" t="s">
        <v>58</v>
      </c>
      <c r="B12" s="131" t="s">
        <v>1399</v>
      </c>
      <c r="C12" s="84" t="s">
        <v>580</v>
      </c>
      <c r="D12" s="449" t="s">
        <v>581</v>
      </c>
    </row>
    <row r="13" spans="1:4" ht="38.25" customHeight="1">
      <c r="A13" s="268" t="s">
        <v>150</v>
      </c>
      <c r="B13" s="131" t="s">
        <v>583</v>
      </c>
      <c r="C13" s="84" t="s">
        <v>582</v>
      </c>
      <c r="D13" s="449" t="s">
        <v>581</v>
      </c>
    </row>
    <row r="14" spans="1:3" ht="77.25" customHeight="1">
      <c r="A14" s="268" t="s">
        <v>297</v>
      </c>
      <c r="B14" s="131" t="s">
        <v>1350</v>
      </c>
      <c r="C14" s="84" t="s">
        <v>1351</v>
      </c>
    </row>
    <row r="15" spans="1:4" ht="99.75" customHeight="1">
      <c r="A15" s="268" t="s">
        <v>413</v>
      </c>
      <c r="B15" s="131" t="s">
        <v>1385</v>
      </c>
      <c r="C15" s="84" t="s">
        <v>1352</v>
      </c>
      <c r="D15" s="431" t="s">
        <v>1377</v>
      </c>
    </row>
    <row r="16" spans="1:3" ht="31.5">
      <c r="A16" s="268" t="s">
        <v>59</v>
      </c>
      <c r="B16" s="131" t="s">
        <v>1353</v>
      </c>
      <c r="C16" s="84" t="s">
        <v>1354</v>
      </c>
    </row>
    <row r="17" spans="1:3" ht="72.75" customHeight="1">
      <c r="A17" s="268" t="s">
        <v>393</v>
      </c>
      <c r="B17" s="131" t="s">
        <v>1355</v>
      </c>
      <c r="C17" s="84" t="s">
        <v>1356</v>
      </c>
    </row>
    <row r="18" spans="1:3" ht="54" customHeight="1">
      <c r="A18" s="268" t="s">
        <v>464</v>
      </c>
      <c r="B18" s="131" t="s">
        <v>1357</v>
      </c>
      <c r="C18" s="84" t="s">
        <v>1358</v>
      </c>
    </row>
    <row r="19" spans="1:3" ht="40.5" customHeight="1">
      <c r="A19" s="268" t="s">
        <v>333</v>
      </c>
      <c r="B19" s="131" t="s">
        <v>253</v>
      </c>
      <c r="C19" s="84" t="s">
        <v>558</v>
      </c>
    </row>
    <row r="20" spans="1:3" ht="42.75" customHeight="1">
      <c r="A20" s="268" t="s">
        <v>552</v>
      </c>
      <c r="B20" s="131" t="s">
        <v>1359</v>
      </c>
      <c r="C20" s="84" t="s">
        <v>1360</v>
      </c>
    </row>
    <row r="21" spans="1:3" ht="57" customHeight="1">
      <c r="A21" s="268" t="s">
        <v>60</v>
      </c>
      <c r="B21" s="131" t="s">
        <v>238</v>
      </c>
      <c r="C21" s="84" t="s">
        <v>1361</v>
      </c>
    </row>
    <row r="22" spans="1:3" ht="84.75" customHeight="1">
      <c r="A22" s="268" t="s">
        <v>61</v>
      </c>
      <c r="B22" s="131" t="s">
        <v>1362</v>
      </c>
      <c r="C22" s="84" t="s">
        <v>1363</v>
      </c>
    </row>
    <row r="23" spans="1:3" ht="102.75" customHeight="1">
      <c r="A23" s="268" t="s">
        <v>523</v>
      </c>
      <c r="B23" s="131" t="s">
        <v>247</v>
      </c>
      <c r="C23" s="84" t="s">
        <v>92</v>
      </c>
    </row>
    <row r="24" spans="1:4" ht="93" customHeight="1">
      <c r="A24" s="268" t="s">
        <v>503</v>
      </c>
      <c r="B24" s="131" t="s">
        <v>584</v>
      </c>
      <c r="C24" s="84" t="s">
        <v>1386</v>
      </c>
      <c r="D24" s="431" t="s">
        <v>1377</v>
      </c>
    </row>
    <row r="25" spans="1:3" ht="25.5" customHeight="1">
      <c r="A25" s="268" t="s">
        <v>94</v>
      </c>
      <c r="B25" s="131" t="s">
        <v>404</v>
      </c>
      <c r="C25" s="84" t="s">
        <v>93</v>
      </c>
    </row>
    <row r="26" spans="1:3" ht="144" customHeight="1">
      <c r="A26" s="268" t="s">
        <v>96</v>
      </c>
      <c r="B26" s="131" t="s">
        <v>336</v>
      </c>
      <c r="C26" s="84" t="s">
        <v>1364</v>
      </c>
    </row>
    <row r="27" spans="1:4" ht="25.5" customHeight="1">
      <c r="A27" s="268" t="s">
        <v>95</v>
      </c>
      <c r="B27" s="131" t="s">
        <v>627</v>
      </c>
      <c r="C27" s="84" t="s">
        <v>628</v>
      </c>
      <c r="D27" s="431"/>
    </row>
    <row r="28" spans="1:3" ht="39.75" customHeight="1">
      <c r="A28" s="268" t="s">
        <v>97</v>
      </c>
      <c r="B28" s="131" t="s">
        <v>102</v>
      </c>
      <c r="C28" s="84" t="s">
        <v>433</v>
      </c>
    </row>
    <row r="29" spans="1:3" ht="21" customHeight="1">
      <c r="A29" s="478" t="s">
        <v>645</v>
      </c>
      <c r="B29" s="266"/>
      <c r="C29" s="479" t="s">
        <v>646</v>
      </c>
    </row>
    <row r="30" spans="1:3" ht="21" customHeight="1">
      <c r="A30" s="478" t="s">
        <v>647</v>
      </c>
      <c r="B30" s="266"/>
      <c r="C30" s="479" t="s">
        <v>646</v>
      </c>
    </row>
    <row r="31" spans="1:4" ht="94.5">
      <c r="A31" s="268" t="s">
        <v>267</v>
      </c>
      <c r="B31" s="131" t="s">
        <v>1389</v>
      </c>
      <c r="C31" s="133" t="s">
        <v>1365</v>
      </c>
      <c r="D31" s="431" t="s">
        <v>1377</v>
      </c>
    </row>
    <row r="32" spans="1:4" ht="73.5" customHeight="1">
      <c r="A32" s="268" t="s">
        <v>272</v>
      </c>
      <c r="B32" s="131"/>
      <c r="C32" s="84" t="s">
        <v>648</v>
      </c>
      <c r="D32" s="465"/>
    </row>
    <row r="33" spans="1:3" ht="86.25" customHeight="1">
      <c r="A33" s="268" t="s">
        <v>434</v>
      </c>
      <c r="B33" s="266"/>
      <c r="C33" s="133" t="s">
        <v>585</v>
      </c>
    </row>
    <row r="34" spans="1:3" ht="64.5" customHeight="1">
      <c r="A34" s="268" t="s">
        <v>414</v>
      </c>
      <c r="B34" s="131" t="s">
        <v>396</v>
      </c>
      <c r="C34" s="133" t="s">
        <v>296</v>
      </c>
    </row>
    <row r="35" spans="1:4" ht="65.25" customHeight="1">
      <c r="A35" s="268" t="s">
        <v>83</v>
      </c>
      <c r="B35" s="131" t="s">
        <v>1388</v>
      </c>
      <c r="C35" s="84" t="s">
        <v>1387</v>
      </c>
      <c r="D35" s="431" t="s">
        <v>1377</v>
      </c>
    </row>
    <row r="36" spans="1:3" ht="99.75" customHeight="1">
      <c r="A36" s="268" t="s">
        <v>449</v>
      </c>
      <c r="B36" s="131" t="s">
        <v>638</v>
      </c>
      <c r="C36" s="84" t="s">
        <v>637</v>
      </c>
    </row>
    <row r="37" spans="1:4" ht="52.5" customHeight="1" thickBot="1">
      <c r="A37" s="269" t="s">
        <v>426</v>
      </c>
      <c r="B37" s="156" t="s">
        <v>639</v>
      </c>
      <c r="C37" s="159" t="s">
        <v>640</v>
      </c>
      <c r="D37" s="431"/>
    </row>
    <row r="38" ht="15.75">
      <c r="B38" s="134"/>
    </row>
    <row r="39" ht="15.75">
      <c r="B39" s="134"/>
    </row>
    <row r="40" ht="15.75">
      <c r="B40" s="135"/>
    </row>
    <row r="41" ht="15.75">
      <c r="B41" s="135"/>
    </row>
    <row r="42" ht="15.75">
      <c r="B42" s="135"/>
    </row>
    <row r="43" ht="15.75">
      <c r="B43" s="135"/>
    </row>
    <row r="44" ht="15.75">
      <c r="B44" s="135"/>
    </row>
    <row r="45" ht="15.75">
      <c r="B45" s="135"/>
    </row>
    <row r="46" ht="15.75">
      <c r="B46" s="135"/>
    </row>
    <row r="47" ht="15.75">
      <c r="B47" s="135"/>
    </row>
    <row r="48" ht="15.75">
      <c r="B48" s="135"/>
    </row>
    <row r="49" ht="15.75">
      <c r="B49" s="135"/>
    </row>
    <row r="50" ht="15.75">
      <c r="B50" s="135"/>
    </row>
    <row r="51" ht="15.75">
      <c r="B51" s="135"/>
    </row>
    <row r="52" ht="15.75">
      <c r="B52" s="135"/>
    </row>
    <row r="53" ht="15.75">
      <c r="B53" s="135"/>
    </row>
    <row r="54" ht="15.75">
      <c r="B54" s="135"/>
    </row>
    <row r="55" ht="15.75">
      <c r="B55" s="135"/>
    </row>
    <row r="56" ht="15.75">
      <c r="B56" s="135"/>
    </row>
    <row r="57" ht="15.75">
      <c r="B57" s="135"/>
    </row>
    <row r="58" ht="15.75">
      <c r="B58" s="135"/>
    </row>
    <row r="59" ht="15.75">
      <c r="B59" s="135"/>
    </row>
    <row r="60" ht="15.75">
      <c r="B60" s="135"/>
    </row>
  </sheetData>
  <sheetProtection/>
  <mergeCells count="1">
    <mergeCell ref="A1:C1"/>
  </mergeCells>
  <printOptions gridLines="1"/>
  <pageMargins left="0.47" right="0.2" top="0.5" bottom="0.43" header="0.39" footer="0.26"/>
  <pageSetup fitToHeight="5" fitToWidth="5"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E24"/>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0" sqref="A20:B24"/>
    </sheetView>
  </sheetViews>
  <sheetFormatPr defaultColWidth="9.140625" defaultRowHeight="12.75"/>
  <cols>
    <col min="1" max="1" width="9.140625" style="23" customWidth="1"/>
    <col min="2" max="2" width="77.8515625" style="50" customWidth="1"/>
    <col min="3" max="5" width="17.421875" style="19" customWidth="1"/>
    <col min="6" max="6" width="12.421875" style="19" customWidth="1"/>
    <col min="7" max="16384" width="9.140625" style="19" customWidth="1"/>
  </cols>
  <sheetData>
    <row r="1" spans="1:5" s="18" customFormat="1" ht="49.5" customHeight="1">
      <c r="A1" s="665" t="s">
        <v>1278</v>
      </c>
      <c r="B1" s="666"/>
      <c r="C1" s="666"/>
      <c r="D1" s="666"/>
      <c r="E1" s="667"/>
    </row>
    <row r="2" spans="1:5" s="18" customFormat="1" ht="34.5" customHeight="1">
      <c r="A2" s="668" t="s">
        <v>798</v>
      </c>
      <c r="B2" s="669"/>
      <c r="C2" s="669"/>
      <c r="D2" s="669"/>
      <c r="E2" s="670"/>
    </row>
    <row r="3" spans="1:5" ht="43.5" customHeight="1">
      <c r="A3" s="29" t="s">
        <v>342</v>
      </c>
      <c r="B3" s="47" t="s">
        <v>341</v>
      </c>
      <c r="C3" s="14" t="s">
        <v>471</v>
      </c>
      <c r="D3" s="14" t="s">
        <v>472</v>
      </c>
      <c r="E3" s="34" t="s">
        <v>370</v>
      </c>
    </row>
    <row r="4" spans="1:5" ht="17.25" customHeight="1">
      <c r="A4" s="30"/>
      <c r="B4" s="47"/>
      <c r="C4" s="37" t="s">
        <v>452</v>
      </c>
      <c r="D4" s="37" t="s">
        <v>453</v>
      </c>
      <c r="E4" s="38" t="s">
        <v>75</v>
      </c>
    </row>
    <row r="5" spans="1:5" ht="15.75">
      <c r="A5" s="30">
        <v>1</v>
      </c>
      <c r="B5" s="47" t="s">
        <v>547</v>
      </c>
      <c r="C5" s="507">
        <f>C6</f>
        <v>15223383</v>
      </c>
      <c r="D5" s="507">
        <f>D6</f>
        <v>975073</v>
      </c>
      <c r="E5" s="508">
        <f>C5+D5</f>
        <v>16198456</v>
      </c>
    </row>
    <row r="6" spans="1:5" ht="15.75">
      <c r="A6" s="30">
        <f>A5+1</f>
        <v>2</v>
      </c>
      <c r="B6" s="26" t="s">
        <v>427</v>
      </c>
      <c r="C6" s="509">
        <v>15223383</v>
      </c>
      <c r="D6" s="509">
        <v>975073</v>
      </c>
      <c r="E6" s="508">
        <f>C6+D6</f>
        <v>16198456</v>
      </c>
    </row>
    <row r="7" spans="1:5" ht="15.75" customHeight="1">
      <c r="A7" s="30">
        <f>A6+1</f>
        <v>3</v>
      </c>
      <c r="B7" s="47" t="s">
        <v>548</v>
      </c>
      <c r="C7" s="507">
        <f>C8+C9+C10+C11+C12</f>
        <v>1467468</v>
      </c>
      <c r="D7" s="507">
        <f>D8+D9+D10+D11+D12</f>
        <v>25221</v>
      </c>
      <c r="E7" s="508">
        <f>C7+D7</f>
        <v>1492689</v>
      </c>
    </row>
    <row r="8" spans="1:5" ht="15.75">
      <c r="A8" s="30">
        <f aca="true" t="shared" si="0" ref="A8:A19">A7+1</f>
        <v>4</v>
      </c>
      <c r="B8" s="26" t="s">
        <v>428</v>
      </c>
      <c r="C8" s="509">
        <v>1227971</v>
      </c>
      <c r="D8" s="509"/>
      <c r="E8" s="508">
        <f>C8+D8</f>
        <v>1227971</v>
      </c>
    </row>
    <row r="9" spans="1:5" ht="15.75">
      <c r="A9" s="30">
        <f t="shared" si="0"/>
        <v>5</v>
      </c>
      <c r="B9" s="26" t="s">
        <v>429</v>
      </c>
      <c r="C9" s="509">
        <v>180686</v>
      </c>
      <c r="D9" s="509">
        <v>25221</v>
      </c>
      <c r="E9" s="508">
        <f>C9+D9</f>
        <v>205907</v>
      </c>
    </row>
    <row r="10" spans="1:5" ht="15.75">
      <c r="A10" s="30">
        <f t="shared" si="0"/>
        <v>6</v>
      </c>
      <c r="B10" s="26" t="s">
        <v>430</v>
      </c>
      <c r="C10" s="509"/>
      <c r="D10" s="509"/>
      <c r="E10" s="508">
        <f aca="true" t="shared" si="1" ref="E10:E19">C10+D10</f>
        <v>0</v>
      </c>
    </row>
    <row r="11" spans="1:5" ht="15.75">
      <c r="A11" s="30">
        <f t="shared" si="0"/>
        <v>7</v>
      </c>
      <c r="B11" s="26" t="s">
        <v>431</v>
      </c>
      <c r="C11" s="509"/>
      <c r="D11" s="509"/>
      <c r="E11" s="508">
        <f t="shared" si="1"/>
        <v>0</v>
      </c>
    </row>
    <row r="12" spans="1:5" ht="15.75">
      <c r="A12" s="30">
        <f t="shared" si="0"/>
        <v>8</v>
      </c>
      <c r="B12" s="26" t="s">
        <v>254</v>
      </c>
      <c r="C12" s="509">
        <v>58811</v>
      </c>
      <c r="D12" s="509"/>
      <c r="E12" s="508">
        <f t="shared" si="1"/>
        <v>58811</v>
      </c>
    </row>
    <row r="13" spans="1:5" ht="15.75" customHeight="1">
      <c r="A13" s="30">
        <f t="shared" si="0"/>
        <v>9</v>
      </c>
      <c r="B13" s="47" t="s">
        <v>549</v>
      </c>
      <c r="C13" s="507">
        <f>C14</f>
        <v>30000</v>
      </c>
      <c r="D13" s="507">
        <f>D14</f>
        <v>0</v>
      </c>
      <c r="E13" s="508">
        <f t="shared" si="1"/>
        <v>30000</v>
      </c>
    </row>
    <row r="14" spans="1:5" ht="15.75">
      <c r="A14" s="30">
        <f t="shared" si="0"/>
        <v>10</v>
      </c>
      <c r="B14" s="26" t="s">
        <v>255</v>
      </c>
      <c r="C14" s="509">
        <v>30000</v>
      </c>
      <c r="D14" s="509"/>
      <c r="E14" s="508">
        <f t="shared" si="1"/>
        <v>30000</v>
      </c>
    </row>
    <row r="15" spans="1:5" ht="15.75">
      <c r="A15" s="30">
        <f t="shared" si="0"/>
        <v>11</v>
      </c>
      <c r="B15" s="47" t="s">
        <v>550</v>
      </c>
      <c r="C15" s="507">
        <f>SUM(C16:C18)</f>
        <v>2934172</v>
      </c>
      <c r="D15" s="507">
        <f>SUM(D16:D18)</f>
        <v>0</v>
      </c>
      <c r="E15" s="508">
        <f t="shared" si="1"/>
        <v>2934172</v>
      </c>
    </row>
    <row r="16" spans="1:5" ht="15.75">
      <c r="A16" s="30">
        <f t="shared" si="0"/>
        <v>12</v>
      </c>
      <c r="B16" s="26" t="s">
        <v>256</v>
      </c>
      <c r="C16" s="509">
        <v>1480712</v>
      </c>
      <c r="D16" s="509"/>
      <c r="E16" s="508">
        <f t="shared" si="1"/>
        <v>1480712</v>
      </c>
    </row>
    <row r="17" spans="1:5" ht="15.75">
      <c r="A17" s="30">
        <f t="shared" si="0"/>
        <v>13</v>
      </c>
      <c r="B17" s="26" t="s">
        <v>257</v>
      </c>
      <c r="C17" s="509">
        <v>408925</v>
      </c>
      <c r="D17" s="509"/>
      <c r="E17" s="508">
        <f t="shared" si="1"/>
        <v>408925</v>
      </c>
    </row>
    <row r="18" spans="1:5" ht="15.75">
      <c r="A18" s="30">
        <f t="shared" si="0"/>
        <v>14</v>
      </c>
      <c r="B18" s="26" t="s">
        <v>258</v>
      </c>
      <c r="C18" s="509">
        <v>1044535</v>
      </c>
      <c r="D18" s="509"/>
      <c r="E18" s="508">
        <f t="shared" si="1"/>
        <v>1044535</v>
      </c>
    </row>
    <row r="19" spans="1:5" ht="16.5" thickBot="1">
      <c r="A19" s="31">
        <f t="shared" si="0"/>
        <v>15</v>
      </c>
      <c r="B19" s="49" t="s">
        <v>551</v>
      </c>
      <c r="C19" s="510">
        <f>C5+C7+C13+C15</f>
        <v>19655023</v>
      </c>
      <c r="D19" s="510">
        <f>D5+D7+D13+D15</f>
        <v>1000294</v>
      </c>
      <c r="E19" s="511">
        <f t="shared" si="1"/>
        <v>20655317</v>
      </c>
    </row>
    <row r="20" spans="1:4" ht="15.75">
      <c r="A20" s="672"/>
      <c r="B20" s="672"/>
      <c r="C20" s="671"/>
      <c r="D20" s="671"/>
    </row>
    <row r="21" spans="1:3" ht="15.75">
      <c r="A21" s="18"/>
      <c r="B21" s="596"/>
      <c r="C21" s="22"/>
    </row>
    <row r="22" spans="1:2" ht="15.75" customHeight="1">
      <c r="A22" s="663"/>
      <c r="B22" s="663"/>
    </row>
    <row r="23" ht="15.75">
      <c r="A23" s="18"/>
    </row>
    <row r="24" spans="1:2" ht="15.75">
      <c r="A24" s="664"/>
      <c r="B24" s="664"/>
    </row>
  </sheetData>
  <sheetProtection selectLockedCells="1"/>
  <protectedRanges>
    <protectedRange sqref="C8:D12 C16:C18 C14:D14 C6:D6" name="Rozsah2_1"/>
    <protectedRange sqref="C19:D19" name="Rozsah1_1"/>
  </protectedRanges>
  <mergeCells count="6">
    <mergeCell ref="A22:B22"/>
    <mergeCell ref="A24:B24"/>
    <mergeCell ref="A1:E1"/>
    <mergeCell ref="A2:E2"/>
    <mergeCell ref="C20:D20"/>
    <mergeCell ref="A20:B20"/>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G28"/>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4" sqref="A24:B28"/>
    </sheetView>
  </sheetViews>
  <sheetFormatPr defaultColWidth="9.140625" defaultRowHeight="12.75"/>
  <cols>
    <col min="1" max="1" width="10.140625" style="3" customWidth="1"/>
    <col min="2" max="2" width="83.00390625" style="59" customWidth="1"/>
    <col min="3" max="3" width="15.421875" style="1" customWidth="1"/>
    <col min="4" max="4" width="14.28125" style="1" customWidth="1"/>
    <col min="5" max="5" width="14.7109375" style="1" customWidth="1"/>
    <col min="6" max="16384" width="9.140625" style="1" customWidth="1"/>
  </cols>
  <sheetData>
    <row r="1" spans="1:7" ht="49.5" customHeight="1">
      <c r="A1" s="665" t="s">
        <v>617</v>
      </c>
      <c r="B1" s="674"/>
      <c r="C1" s="674"/>
      <c r="D1" s="674"/>
      <c r="E1" s="675"/>
      <c r="F1" s="7"/>
      <c r="G1" s="7"/>
    </row>
    <row r="2" spans="1:5" s="18" customFormat="1" ht="38.25" customHeight="1">
      <c r="A2" s="676" t="s">
        <v>799</v>
      </c>
      <c r="B2" s="677"/>
      <c r="C2" s="677"/>
      <c r="D2" s="677"/>
      <c r="E2" s="678"/>
    </row>
    <row r="3" spans="1:5" s="10" customFormat="1" ht="35.25" customHeight="1">
      <c r="A3" s="29" t="s">
        <v>342</v>
      </c>
      <c r="B3" s="125" t="s">
        <v>505</v>
      </c>
      <c r="C3" s="14" t="s">
        <v>471</v>
      </c>
      <c r="D3" s="14" t="s">
        <v>472</v>
      </c>
      <c r="E3" s="34" t="s">
        <v>370</v>
      </c>
    </row>
    <row r="4" spans="1:5" s="19" customFormat="1" ht="17.25" customHeight="1">
      <c r="A4" s="30"/>
      <c r="B4" s="47"/>
      <c r="C4" s="37" t="s">
        <v>452</v>
      </c>
      <c r="D4" s="37" t="s">
        <v>453</v>
      </c>
      <c r="E4" s="38" t="s">
        <v>75</v>
      </c>
    </row>
    <row r="5" spans="1:5" ht="15.75">
      <c r="A5" s="32">
        <v>1</v>
      </c>
      <c r="B5" s="56" t="s">
        <v>139</v>
      </c>
      <c r="C5" s="66">
        <f>SUM(C6:C7)</f>
        <v>0</v>
      </c>
      <c r="D5" s="66">
        <f>SUM(D6:D7)</f>
        <v>0</v>
      </c>
      <c r="E5" s="410">
        <f>C5+D5</f>
        <v>0</v>
      </c>
    </row>
    <row r="6" spans="1:5" ht="15.75">
      <c r="A6" s="32" t="s">
        <v>492</v>
      </c>
      <c r="B6" s="57"/>
      <c r="C6" s="53"/>
      <c r="D6" s="53"/>
      <c r="E6" s="410">
        <f aca="true" t="shared" si="0" ref="E6:E23">C6+D6</f>
        <v>0</v>
      </c>
    </row>
    <row r="7" spans="1:5" ht="15.75">
      <c r="A7" s="32" t="s">
        <v>669</v>
      </c>
      <c r="B7" s="57"/>
      <c r="C7" s="53"/>
      <c r="D7" s="53"/>
      <c r="E7" s="410">
        <f t="shared" si="0"/>
        <v>0</v>
      </c>
    </row>
    <row r="8" spans="1:5" ht="15.75">
      <c r="A8" s="32"/>
      <c r="B8" s="57"/>
      <c r="C8" s="509"/>
      <c r="D8" s="509"/>
      <c r="E8" s="512">
        <f t="shared" si="0"/>
        <v>0</v>
      </c>
    </row>
    <row r="9" spans="1:5" ht="15.75">
      <c r="A9" s="32">
        <v>2</v>
      </c>
      <c r="B9" s="56" t="s">
        <v>140</v>
      </c>
      <c r="C9" s="66">
        <f>SUM(C10:C11)</f>
        <v>58000</v>
      </c>
      <c r="D9" s="66">
        <f>SUM(D10:D11)</f>
        <v>0</v>
      </c>
      <c r="E9" s="410">
        <f t="shared" si="0"/>
        <v>58000</v>
      </c>
    </row>
    <row r="10" spans="1:5" ht="15.75">
      <c r="A10" s="32" t="s">
        <v>493</v>
      </c>
      <c r="B10" s="57" t="s">
        <v>800</v>
      </c>
      <c r="C10" s="53">
        <v>58000</v>
      </c>
      <c r="D10" s="53"/>
      <c r="E10" s="410">
        <f t="shared" si="0"/>
        <v>58000</v>
      </c>
    </row>
    <row r="11" spans="1:5" ht="15.75">
      <c r="A11" s="32" t="s">
        <v>670</v>
      </c>
      <c r="B11" s="57"/>
      <c r="C11" s="53"/>
      <c r="D11" s="53"/>
      <c r="E11" s="410">
        <f t="shared" si="0"/>
        <v>0</v>
      </c>
    </row>
    <row r="12" spans="1:5" ht="15.75">
      <c r="A12" s="32"/>
      <c r="B12" s="57"/>
      <c r="C12" s="53"/>
      <c r="D12" s="53"/>
      <c r="E12" s="410">
        <f t="shared" si="0"/>
        <v>0</v>
      </c>
    </row>
    <row r="13" spans="1:5" ht="15.75">
      <c r="A13" s="32">
        <v>3</v>
      </c>
      <c r="B13" s="56" t="s">
        <v>421</v>
      </c>
      <c r="C13" s="66">
        <f>SUM(C14:C15)</f>
        <v>0</v>
      </c>
      <c r="D13" s="66">
        <f>SUM(D16:D16)</f>
        <v>0</v>
      </c>
      <c r="E13" s="410">
        <f t="shared" si="0"/>
        <v>0</v>
      </c>
    </row>
    <row r="14" spans="1:5" ht="15.75">
      <c r="A14" s="32" t="s">
        <v>495</v>
      </c>
      <c r="B14" s="198"/>
      <c r="C14" s="53"/>
      <c r="D14" s="53"/>
      <c r="E14" s="410">
        <f t="shared" si="0"/>
        <v>0</v>
      </c>
    </row>
    <row r="15" spans="1:5" ht="15.75">
      <c r="A15" s="32" t="s">
        <v>671</v>
      </c>
      <c r="B15" s="198"/>
      <c r="C15" s="53"/>
      <c r="D15" s="53"/>
      <c r="E15" s="410">
        <f t="shared" si="0"/>
        <v>0</v>
      </c>
    </row>
    <row r="16" spans="1:5" ht="15.75">
      <c r="A16" s="32"/>
      <c r="B16" s="57"/>
      <c r="C16" s="53"/>
      <c r="D16" s="53"/>
      <c r="E16" s="410">
        <f t="shared" si="0"/>
        <v>0</v>
      </c>
    </row>
    <row r="17" spans="1:5" ht="15.75">
      <c r="A17" s="32">
        <v>4</v>
      </c>
      <c r="B17" s="56" t="s">
        <v>422</v>
      </c>
      <c r="C17" s="66">
        <f>SUM(C18:C19:C20:C21:C22)</f>
        <v>143531.5</v>
      </c>
      <c r="D17" s="66">
        <f>SUM(D21:D21)</f>
        <v>0</v>
      </c>
      <c r="E17" s="410">
        <f>E18+E19+E20+E21+E22</f>
        <v>143531.5</v>
      </c>
    </row>
    <row r="18" spans="1:5" ht="15.75">
      <c r="A18" s="32" t="s">
        <v>394</v>
      </c>
      <c r="B18" s="57" t="s">
        <v>801</v>
      </c>
      <c r="C18" s="202">
        <v>1000</v>
      </c>
      <c r="D18" s="202"/>
      <c r="E18" s="410">
        <f t="shared" si="0"/>
        <v>1000</v>
      </c>
    </row>
    <row r="19" spans="1:5" ht="15.75">
      <c r="A19" s="32" t="s">
        <v>672</v>
      </c>
      <c r="B19" s="57" t="s">
        <v>802</v>
      </c>
      <c r="C19" s="202">
        <v>94045</v>
      </c>
      <c r="D19" s="202"/>
      <c r="E19" s="410">
        <f t="shared" si="0"/>
        <v>94045</v>
      </c>
    </row>
    <row r="20" spans="1:5" ht="15.75">
      <c r="A20" s="32" t="s">
        <v>803</v>
      </c>
      <c r="B20" s="57" t="s">
        <v>804</v>
      </c>
      <c r="C20" s="202">
        <v>12000</v>
      </c>
      <c r="D20" s="202"/>
      <c r="E20" s="410">
        <f>C20+D20</f>
        <v>12000</v>
      </c>
    </row>
    <row r="21" spans="1:5" ht="15.75">
      <c r="A21" s="32" t="s">
        <v>805</v>
      </c>
      <c r="B21" s="57" t="s">
        <v>806</v>
      </c>
      <c r="C21" s="53">
        <v>3600</v>
      </c>
      <c r="D21" s="53"/>
      <c r="E21" s="410">
        <f t="shared" si="0"/>
        <v>3600</v>
      </c>
    </row>
    <row r="22" spans="1:5" ht="15.75">
      <c r="A22" s="617" t="s">
        <v>19</v>
      </c>
      <c r="B22" s="130" t="s">
        <v>20</v>
      </c>
      <c r="C22" s="204">
        <v>32886.5</v>
      </c>
      <c r="D22" s="204"/>
      <c r="E22" s="618">
        <f t="shared" si="0"/>
        <v>32886.5</v>
      </c>
    </row>
    <row r="23" spans="1:5" ht="16.5" thickBot="1">
      <c r="A23" s="33">
        <v>5</v>
      </c>
      <c r="B23" s="58" t="s">
        <v>474</v>
      </c>
      <c r="C23" s="206">
        <f>C5+C9+C13+C17</f>
        <v>201531.5</v>
      </c>
      <c r="D23" s="206">
        <f>D5+D9+D13+D17</f>
        <v>0</v>
      </c>
      <c r="E23" s="411">
        <f t="shared" si="0"/>
        <v>201531.5</v>
      </c>
    </row>
    <row r="24" spans="1:5" ht="15.75">
      <c r="A24" s="673"/>
      <c r="B24" s="673"/>
      <c r="C24" s="2"/>
      <c r="D24" s="2"/>
      <c r="E24" s="2"/>
    </row>
    <row r="25" spans="1:5" ht="15.75">
      <c r="A25" s="620"/>
      <c r="B25" s="629"/>
      <c r="C25" s="2"/>
      <c r="D25" s="2"/>
      <c r="E25" s="2"/>
    </row>
    <row r="26" spans="1:5" ht="15.75">
      <c r="A26" s="673"/>
      <c r="B26" s="673"/>
      <c r="C26" s="2"/>
      <c r="D26" s="2"/>
      <c r="E26" s="2"/>
    </row>
    <row r="27" spans="1:5" ht="15.75">
      <c r="A27" s="620"/>
      <c r="B27" s="630"/>
      <c r="C27" s="2"/>
      <c r="D27" s="2"/>
      <c r="E27" s="2"/>
    </row>
    <row r="28" spans="1:5" ht="15.75">
      <c r="A28" s="673"/>
      <c r="B28" s="673"/>
      <c r="C28" s="2"/>
      <c r="D28" s="2"/>
      <c r="E28" s="2"/>
    </row>
  </sheetData>
  <sheetProtection/>
  <mergeCells count="5">
    <mergeCell ref="A28:B28"/>
    <mergeCell ref="A1:E1"/>
    <mergeCell ref="A2:E2"/>
    <mergeCell ref="A24:B24"/>
    <mergeCell ref="A26:B26"/>
  </mergeCells>
  <printOptions gridLines="1"/>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2"/>
  </sheetPr>
  <dimension ref="A1:I65"/>
  <sheetViews>
    <sheetView zoomScale="80" zoomScaleNormal="80" zoomScalePageLayoutView="0" workbookViewId="0" topLeftCell="A5">
      <pane xSplit="2" ySplit="1" topLeftCell="C42" activePane="bottomRight" state="frozen"/>
      <selection pane="topLeft" activeCell="A5" sqref="A5"/>
      <selection pane="topRight" activeCell="C5" sqref="C5"/>
      <selection pane="bottomLeft" activeCell="A6" sqref="A6"/>
      <selection pane="bottomRight" activeCell="A61" sqref="A61:B65"/>
    </sheetView>
  </sheetViews>
  <sheetFormatPr defaultColWidth="9.140625" defaultRowHeight="12.75"/>
  <cols>
    <col min="1" max="1" width="7.8515625" style="3" customWidth="1"/>
    <col min="2" max="2" width="70.57421875" style="189" customWidth="1"/>
    <col min="3" max="3" width="15.7109375" style="190" bestFit="1" customWidth="1"/>
    <col min="4" max="4" width="16.57421875" style="190" customWidth="1"/>
    <col min="5" max="5" width="15.7109375" style="190" bestFit="1" customWidth="1"/>
    <col min="6" max="6" width="19.140625" style="190" customWidth="1"/>
    <col min="7" max="7" width="15.7109375" style="190" bestFit="1" customWidth="1"/>
    <col min="8" max="8" width="20.140625" style="190" customWidth="1"/>
    <col min="9" max="9" width="11.00390625" style="1" customWidth="1"/>
    <col min="10" max="16384" width="9.140625" style="1" customWidth="1"/>
  </cols>
  <sheetData>
    <row r="1" spans="1:8" ht="34.5" customHeight="1">
      <c r="A1" s="685" t="s">
        <v>1217</v>
      </c>
      <c r="B1" s="686"/>
      <c r="C1" s="686"/>
      <c r="D1" s="686"/>
      <c r="E1" s="686"/>
      <c r="F1" s="686"/>
      <c r="G1" s="686"/>
      <c r="H1" s="687"/>
    </row>
    <row r="2" spans="1:8" ht="31.5" customHeight="1">
      <c r="A2" s="668" t="s">
        <v>1008</v>
      </c>
      <c r="B2" s="669"/>
      <c r="C2" s="669"/>
      <c r="D2" s="669"/>
      <c r="E2" s="669"/>
      <c r="F2" s="669"/>
      <c r="G2" s="669"/>
      <c r="H2" s="670"/>
    </row>
    <row r="3" spans="1:8" ht="24" customHeight="1">
      <c r="A3" s="690" t="s">
        <v>342</v>
      </c>
      <c r="B3" s="691" t="s">
        <v>505</v>
      </c>
      <c r="C3" s="688" t="s">
        <v>1279</v>
      </c>
      <c r="D3" s="689"/>
      <c r="E3" s="688" t="s">
        <v>1280</v>
      </c>
      <c r="F3" s="689"/>
      <c r="G3" s="688" t="s">
        <v>1281</v>
      </c>
      <c r="H3" s="692"/>
    </row>
    <row r="4" spans="1:8" s="10" customFormat="1" ht="31.5">
      <c r="A4" s="690"/>
      <c r="B4" s="691"/>
      <c r="C4" s="14" t="s">
        <v>506</v>
      </c>
      <c r="D4" s="14" t="s">
        <v>507</v>
      </c>
      <c r="E4" s="14" t="s">
        <v>506</v>
      </c>
      <c r="F4" s="14" t="s">
        <v>507</v>
      </c>
      <c r="G4" s="14" t="s">
        <v>506</v>
      </c>
      <c r="H4" s="28" t="s">
        <v>507</v>
      </c>
    </row>
    <row r="5" spans="1:8" s="10" customFormat="1" ht="15.75">
      <c r="A5" s="29"/>
      <c r="B5" s="47"/>
      <c r="C5" s="14" t="s">
        <v>452</v>
      </c>
      <c r="D5" s="14" t="s">
        <v>453</v>
      </c>
      <c r="E5" s="14" t="s">
        <v>454</v>
      </c>
      <c r="F5" s="14" t="s">
        <v>461</v>
      </c>
      <c r="G5" s="14" t="s">
        <v>76</v>
      </c>
      <c r="H5" s="28" t="s">
        <v>77</v>
      </c>
    </row>
    <row r="6" spans="1:8" ht="15.75">
      <c r="A6" s="32">
        <v>1</v>
      </c>
      <c r="B6" s="79" t="s">
        <v>415</v>
      </c>
      <c r="C6" s="66">
        <f>SUM(C7:C10)</f>
        <v>0</v>
      </c>
      <c r="D6" s="66">
        <f>SUM(D7:D10)</f>
        <v>0</v>
      </c>
      <c r="E6" s="66">
        <f>SUM(E7:E10)</f>
        <v>0</v>
      </c>
      <c r="F6" s="66">
        <f>SUM(F7:F10)</f>
        <v>0</v>
      </c>
      <c r="G6" s="263">
        <f>E6-C6</f>
        <v>0</v>
      </c>
      <c r="H6" s="264">
        <f>F6-D6/30.126</f>
        <v>0</v>
      </c>
    </row>
    <row r="7" spans="1:8" ht="15.75">
      <c r="A7" s="32">
        <f>A6+1</f>
        <v>2</v>
      </c>
      <c r="B7" s="64" t="s">
        <v>440</v>
      </c>
      <c r="C7" s="210">
        <v>0</v>
      </c>
      <c r="D7" s="210">
        <v>0</v>
      </c>
      <c r="E7" s="210">
        <v>0</v>
      </c>
      <c r="F7" s="210">
        <v>0</v>
      </c>
      <c r="G7" s="263">
        <f aca="true" t="shared" si="0" ref="G7:H57">E7-C7</f>
        <v>0</v>
      </c>
      <c r="H7" s="264">
        <f>F7-D7/30.126</f>
        <v>0</v>
      </c>
    </row>
    <row r="8" spans="1:8" ht="15.75">
      <c r="A8" s="32">
        <f aca="true" t="shared" si="1" ref="A8:A57">A7+1</f>
        <v>3</v>
      </c>
      <c r="B8" s="64" t="s">
        <v>469</v>
      </c>
      <c r="C8" s="210">
        <v>0</v>
      </c>
      <c r="D8" s="210">
        <v>0</v>
      </c>
      <c r="E8" s="210">
        <v>0</v>
      </c>
      <c r="F8" s="210">
        <v>0</v>
      </c>
      <c r="G8" s="263">
        <f t="shared" si="0"/>
        <v>0</v>
      </c>
      <c r="H8" s="264">
        <f>F8-D8/30.126</f>
        <v>0</v>
      </c>
    </row>
    <row r="9" spans="1:8" ht="15.75">
      <c r="A9" s="32">
        <f t="shared" si="1"/>
        <v>4</v>
      </c>
      <c r="B9" s="64" t="s">
        <v>116</v>
      </c>
      <c r="C9" s="210">
        <v>0</v>
      </c>
      <c r="D9" s="210">
        <v>0</v>
      </c>
      <c r="E9" s="210">
        <v>0</v>
      </c>
      <c r="F9" s="210">
        <v>0</v>
      </c>
      <c r="G9" s="263">
        <f t="shared" si="0"/>
        <v>0</v>
      </c>
      <c r="H9" s="264">
        <f t="shared" si="0"/>
        <v>0</v>
      </c>
    </row>
    <row r="10" spans="1:8" ht="15.75">
      <c r="A10" s="32">
        <f t="shared" si="1"/>
        <v>5</v>
      </c>
      <c r="B10" s="64" t="s">
        <v>468</v>
      </c>
      <c r="C10" s="210">
        <v>0</v>
      </c>
      <c r="D10" s="210">
        <v>0</v>
      </c>
      <c r="E10" s="210">
        <v>0</v>
      </c>
      <c r="F10" s="210">
        <v>0</v>
      </c>
      <c r="G10" s="263">
        <f t="shared" si="0"/>
        <v>0</v>
      </c>
      <c r="H10" s="264">
        <f t="shared" si="0"/>
        <v>0</v>
      </c>
    </row>
    <row r="11" spans="1:8" ht="15.75">
      <c r="A11" s="32">
        <f t="shared" si="1"/>
        <v>6</v>
      </c>
      <c r="B11" s="79" t="s">
        <v>275</v>
      </c>
      <c r="C11" s="66">
        <f>SUM(C12:C15)</f>
        <v>1635576.5499999998</v>
      </c>
      <c r="D11" s="66">
        <f>SUM(D12:D15)</f>
        <v>353348.05</v>
      </c>
      <c r="E11" s="66">
        <f>SUM(E12:E15)</f>
        <v>1566250.7200000002</v>
      </c>
      <c r="F11" s="66">
        <f>SUM(F12:F15)</f>
        <v>317973.32</v>
      </c>
      <c r="G11" s="263">
        <f t="shared" si="0"/>
        <v>-69325.82999999961</v>
      </c>
      <c r="H11" s="264">
        <f t="shared" si="0"/>
        <v>-35374.72999999998</v>
      </c>
    </row>
    <row r="12" spans="1:8" ht="15.75">
      <c r="A12" s="32">
        <f t="shared" si="1"/>
        <v>7</v>
      </c>
      <c r="B12" s="64" t="s">
        <v>160</v>
      </c>
      <c r="C12" s="210">
        <v>1029340.75</v>
      </c>
      <c r="D12" s="210">
        <v>1427.74</v>
      </c>
      <c r="E12" s="210">
        <v>1021087.51</v>
      </c>
      <c r="F12" s="210">
        <v>0</v>
      </c>
      <c r="G12" s="263">
        <f t="shared" si="0"/>
        <v>-8253.23999999999</v>
      </c>
      <c r="H12" s="264">
        <f t="shared" si="0"/>
        <v>-1427.74</v>
      </c>
    </row>
    <row r="13" spans="1:8" ht="15.75">
      <c r="A13" s="32">
        <f t="shared" si="1"/>
        <v>8</v>
      </c>
      <c r="B13" s="64" t="s">
        <v>161</v>
      </c>
      <c r="C13" s="210">
        <v>95086.2</v>
      </c>
      <c r="D13" s="210">
        <v>0</v>
      </c>
      <c r="E13" s="210">
        <v>110013.79</v>
      </c>
      <c r="F13" s="210">
        <v>0</v>
      </c>
      <c r="G13" s="263">
        <f t="shared" si="0"/>
        <v>14927.589999999997</v>
      </c>
      <c r="H13" s="264">
        <f t="shared" si="0"/>
        <v>0</v>
      </c>
    </row>
    <row r="14" spans="1:8" ht="15.75">
      <c r="A14" s="32">
        <f>A13+1</f>
        <v>9</v>
      </c>
      <c r="B14" s="64" t="s">
        <v>162</v>
      </c>
      <c r="C14" s="210">
        <v>195389.42</v>
      </c>
      <c r="D14" s="210">
        <v>81779.87</v>
      </c>
      <c r="E14" s="210">
        <v>169842.79</v>
      </c>
      <c r="F14" s="210">
        <v>85735.7</v>
      </c>
      <c r="G14" s="263">
        <f t="shared" si="0"/>
        <v>-25546.630000000005</v>
      </c>
      <c r="H14" s="264">
        <f t="shared" si="0"/>
        <v>3955.8300000000017</v>
      </c>
    </row>
    <row r="15" spans="1:8" ht="15.75">
      <c r="A15" s="32">
        <f t="shared" si="1"/>
        <v>10</v>
      </c>
      <c r="B15" s="64" t="s">
        <v>166</v>
      </c>
      <c r="C15" s="210">
        <v>315760.18</v>
      </c>
      <c r="D15" s="210">
        <v>270140.44</v>
      </c>
      <c r="E15" s="210">
        <v>265306.63</v>
      </c>
      <c r="F15" s="210">
        <v>232237.62</v>
      </c>
      <c r="G15" s="263">
        <f t="shared" si="0"/>
        <v>-50453.54999999999</v>
      </c>
      <c r="H15" s="264">
        <f t="shared" si="0"/>
        <v>-37902.82000000001</v>
      </c>
    </row>
    <row r="16" spans="1:8" ht="15.75">
      <c r="A16" s="32">
        <f t="shared" si="1"/>
        <v>11</v>
      </c>
      <c r="B16" s="79" t="s">
        <v>66</v>
      </c>
      <c r="C16" s="210">
        <v>30706.07</v>
      </c>
      <c r="D16" s="210">
        <v>0</v>
      </c>
      <c r="E16" s="210">
        <v>24753.14</v>
      </c>
      <c r="F16" s="210">
        <v>0</v>
      </c>
      <c r="G16" s="263">
        <f t="shared" si="0"/>
        <v>-5952.93</v>
      </c>
      <c r="H16" s="264">
        <f t="shared" si="0"/>
        <v>0</v>
      </c>
    </row>
    <row r="17" spans="1:8" ht="15.75">
      <c r="A17" s="32">
        <f t="shared" si="1"/>
        <v>12</v>
      </c>
      <c r="B17" s="79" t="s">
        <v>511</v>
      </c>
      <c r="C17" s="210">
        <v>0</v>
      </c>
      <c r="D17" s="210">
        <v>0</v>
      </c>
      <c r="E17" s="210">
        <v>0</v>
      </c>
      <c r="F17" s="210">
        <v>0</v>
      </c>
      <c r="G17" s="263">
        <f t="shared" si="0"/>
        <v>0</v>
      </c>
      <c r="H17" s="264">
        <f t="shared" si="0"/>
        <v>0</v>
      </c>
    </row>
    <row r="18" spans="1:8" ht="15.75">
      <c r="A18" s="32">
        <f t="shared" si="1"/>
        <v>13</v>
      </c>
      <c r="B18" s="79" t="s">
        <v>512</v>
      </c>
      <c r="C18" s="210">
        <v>69949.87</v>
      </c>
      <c r="D18" s="210">
        <v>0</v>
      </c>
      <c r="E18" s="210">
        <v>75153.13</v>
      </c>
      <c r="F18" s="210">
        <v>0</v>
      </c>
      <c r="G18" s="263">
        <f t="shared" si="0"/>
        <v>5203.260000000009</v>
      </c>
      <c r="H18" s="264">
        <f t="shared" si="0"/>
        <v>0</v>
      </c>
    </row>
    <row r="19" spans="1:8" ht="15.75">
      <c r="A19" s="32">
        <f t="shared" si="1"/>
        <v>14</v>
      </c>
      <c r="B19" s="79" t="s">
        <v>513</v>
      </c>
      <c r="C19" s="210">
        <v>36.38</v>
      </c>
      <c r="D19" s="210">
        <v>0</v>
      </c>
      <c r="E19" s="210">
        <v>37.54</v>
      </c>
      <c r="F19" s="210">
        <v>1550.38</v>
      </c>
      <c r="G19" s="263">
        <f t="shared" si="0"/>
        <v>1.1599999999999966</v>
      </c>
      <c r="H19" s="264">
        <f t="shared" si="0"/>
        <v>1550.38</v>
      </c>
    </row>
    <row r="20" spans="1:8" ht="15.75">
      <c r="A20" s="32">
        <f t="shared" si="1"/>
        <v>15</v>
      </c>
      <c r="B20" s="79" t="s">
        <v>514</v>
      </c>
      <c r="C20" s="210">
        <v>0</v>
      </c>
      <c r="D20" s="210">
        <v>0</v>
      </c>
      <c r="E20" s="210">
        <v>0</v>
      </c>
      <c r="F20" s="210">
        <v>0</v>
      </c>
      <c r="G20" s="263">
        <f t="shared" si="0"/>
        <v>0</v>
      </c>
      <c r="H20" s="264">
        <f t="shared" si="0"/>
        <v>0</v>
      </c>
    </row>
    <row r="21" spans="1:8" ht="15.75">
      <c r="A21" s="32">
        <f t="shared" si="1"/>
        <v>16</v>
      </c>
      <c r="B21" s="79" t="s">
        <v>36</v>
      </c>
      <c r="C21" s="66">
        <f>SUM(C22:C23)</f>
        <v>927.85</v>
      </c>
      <c r="D21" s="66">
        <f>SUM(D22:D23)</f>
        <v>730.99</v>
      </c>
      <c r="E21" s="66">
        <f>SUM(E22:E23)</f>
        <v>466.89</v>
      </c>
      <c r="F21" s="66">
        <f>SUM(F22:F23)</f>
        <v>414.77</v>
      </c>
      <c r="G21" s="263">
        <f t="shared" si="0"/>
        <v>-460.96000000000004</v>
      </c>
      <c r="H21" s="264">
        <f t="shared" si="0"/>
        <v>-316.22</v>
      </c>
    </row>
    <row r="22" spans="1:8" ht="15.75">
      <c r="A22" s="32">
        <f t="shared" si="1"/>
        <v>17</v>
      </c>
      <c r="B22" s="64" t="s">
        <v>167</v>
      </c>
      <c r="C22" s="210">
        <v>0</v>
      </c>
      <c r="D22" s="210">
        <v>0</v>
      </c>
      <c r="E22" s="210">
        <v>0</v>
      </c>
      <c r="F22" s="210">
        <v>0</v>
      </c>
      <c r="G22" s="263">
        <f t="shared" si="0"/>
        <v>0</v>
      </c>
      <c r="H22" s="264">
        <f t="shared" si="0"/>
        <v>0</v>
      </c>
    </row>
    <row r="23" spans="1:8" ht="15.75">
      <c r="A23" s="32">
        <f t="shared" si="1"/>
        <v>18</v>
      </c>
      <c r="B23" s="181" t="s">
        <v>168</v>
      </c>
      <c r="C23" s="210">
        <v>927.85</v>
      </c>
      <c r="D23" s="211">
        <v>730.99</v>
      </c>
      <c r="E23" s="210">
        <v>466.89</v>
      </c>
      <c r="F23" s="211">
        <v>414.77</v>
      </c>
      <c r="G23" s="263">
        <f t="shared" si="0"/>
        <v>-460.96000000000004</v>
      </c>
      <c r="H23" s="264">
        <f t="shared" si="0"/>
        <v>-316.22</v>
      </c>
    </row>
    <row r="24" spans="1:8" ht="15.75">
      <c r="A24" s="32">
        <f t="shared" si="1"/>
        <v>19</v>
      </c>
      <c r="B24" s="79" t="s">
        <v>515</v>
      </c>
      <c r="C24" s="210">
        <v>122.98</v>
      </c>
      <c r="D24" s="210">
        <v>2.35</v>
      </c>
      <c r="E24" s="210">
        <v>171.51</v>
      </c>
      <c r="F24" s="210">
        <v>12.71</v>
      </c>
      <c r="G24" s="263">
        <f t="shared" si="0"/>
        <v>48.52999999999999</v>
      </c>
      <c r="H24" s="264">
        <f t="shared" si="0"/>
        <v>10.360000000000001</v>
      </c>
    </row>
    <row r="25" spans="1:8" ht="15.75" customHeight="1">
      <c r="A25" s="32">
        <f t="shared" si="1"/>
        <v>20</v>
      </c>
      <c r="B25" s="79" t="s">
        <v>37</v>
      </c>
      <c r="C25" s="66">
        <f>SUM(C26:C38)</f>
        <v>3979577.0199999996</v>
      </c>
      <c r="D25" s="66">
        <f>SUM(D26:D38)</f>
        <v>220129</v>
      </c>
      <c r="E25" s="66">
        <f>SUM(E26:E38)</f>
        <v>5138614.84</v>
      </c>
      <c r="F25" s="66">
        <f>SUM(F26:F38)</f>
        <v>187986.02999999997</v>
      </c>
      <c r="G25" s="263">
        <f t="shared" si="0"/>
        <v>1159037.8200000003</v>
      </c>
      <c r="H25" s="264">
        <f t="shared" si="0"/>
        <v>-32142.97000000003</v>
      </c>
    </row>
    <row r="26" spans="1:8" ht="15.75" customHeight="1">
      <c r="A26" s="32">
        <f t="shared" si="1"/>
        <v>21</v>
      </c>
      <c r="B26" s="64" t="s">
        <v>170</v>
      </c>
      <c r="C26" s="210">
        <v>440471.52</v>
      </c>
      <c r="D26" s="210">
        <v>0</v>
      </c>
      <c r="E26" s="210">
        <v>434545.45</v>
      </c>
      <c r="F26" s="210">
        <v>0</v>
      </c>
      <c r="G26" s="263">
        <f t="shared" si="0"/>
        <v>-5926.070000000007</v>
      </c>
      <c r="H26" s="264">
        <f t="shared" si="0"/>
        <v>0</v>
      </c>
    </row>
    <row r="27" spans="1:8" ht="15.75">
      <c r="A27" s="32">
        <f t="shared" si="1"/>
        <v>22</v>
      </c>
      <c r="B27" s="64" t="s">
        <v>169</v>
      </c>
      <c r="C27" s="210">
        <v>611089.11</v>
      </c>
      <c r="D27" s="210">
        <v>0</v>
      </c>
      <c r="E27" s="210">
        <v>658042.15</v>
      </c>
      <c r="F27" s="210">
        <v>0</v>
      </c>
      <c r="G27" s="263">
        <f t="shared" si="0"/>
        <v>46953.04000000004</v>
      </c>
      <c r="H27" s="264">
        <f t="shared" si="0"/>
        <v>0</v>
      </c>
    </row>
    <row r="28" spans="1:8" ht="15.75">
      <c r="A28" s="32">
        <f t="shared" si="1"/>
        <v>23</v>
      </c>
      <c r="B28" s="64" t="s">
        <v>171</v>
      </c>
      <c r="C28" s="210">
        <v>207382.64</v>
      </c>
      <c r="D28" s="210">
        <v>81604.12</v>
      </c>
      <c r="E28" s="210">
        <v>135687.31</v>
      </c>
      <c r="F28" s="210">
        <v>148547.11</v>
      </c>
      <c r="G28" s="263">
        <f t="shared" si="0"/>
        <v>-71695.33000000002</v>
      </c>
      <c r="H28" s="264">
        <f t="shared" si="0"/>
        <v>66942.98999999999</v>
      </c>
    </row>
    <row r="29" spans="1:8" ht="15.75">
      <c r="A29" s="32">
        <f t="shared" si="1"/>
        <v>24</v>
      </c>
      <c r="B29" s="64" t="s">
        <v>172</v>
      </c>
      <c r="C29" s="210">
        <v>298.74</v>
      </c>
      <c r="D29" s="210">
        <v>5883.87</v>
      </c>
      <c r="E29" s="210">
        <v>400</v>
      </c>
      <c r="F29" s="210">
        <v>0</v>
      </c>
      <c r="G29" s="263">
        <f t="shared" si="0"/>
        <v>101.25999999999999</v>
      </c>
      <c r="H29" s="264">
        <f t="shared" si="0"/>
        <v>-5883.87</v>
      </c>
    </row>
    <row r="30" spans="1:8" ht="15.75">
      <c r="A30" s="32">
        <f t="shared" si="1"/>
        <v>25</v>
      </c>
      <c r="B30" s="64" t="s">
        <v>173</v>
      </c>
      <c r="C30" s="210">
        <v>0</v>
      </c>
      <c r="D30" s="210">
        <v>0</v>
      </c>
      <c r="E30" s="210">
        <v>0</v>
      </c>
      <c r="F30" s="210">
        <v>0</v>
      </c>
      <c r="G30" s="263">
        <f t="shared" si="0"/>
        <v>0</v>
      </c>
      <c r="H30" s="264">
        <f t="shared" si="0"/>
        <v>0</v>
      </c>
    </row>
    <row r="31" spans="1:8" ht="15.75">
      <c r="A31" s="32">
        <f t="shared" si="1"/>
        <v>26</v>
      </c>
      <c r="B31" s="64" t="s">
        <v>174</v>
      </c>
      <c r="C31" s="210">
        <v>0</v>
      </c>
      <c r="D31" s="210">
        <v>0</v>
      </c>
      <c r="E31" s="210">
        <v>0</v>
      </c>
      <c r="F31" s="210">
        <v>0</v>
      </c>
      <c r="G31" s="263">
        <f t="shared" si="0"/>
        <v>0</v>
      </c>
      <c r="H31" s="264">
        <f t="shared" si="0"/>
        <v>0</v>
      </c>
    </row>
    <row r="32" spans="1:8" ht="15.75">
      <c r="A32" s="32">
        <f t="shared" si="1"/>
        <v>27</v>
      </c>
      <c r="B32" s="64" t="s">
        <v>175</v>
      </c>
      <c r="C32" s="210">
        <v>0</v>
      </c>
      <c r="D32" s="210">
        <v>0</v>
      </c>
      <c r="E32" s="210">
        <v>0</v>
      </c>
      <c r="F32" s="210">
        <v>0</v>
      </c>
      <c r="G32" s="263">
        <f t="shared" si="0"/>
        <v>0</v>
      </c>
      <c r="H32" s="264">
        <f t="shared" si="0"/>
        <v>0</v>
      </c>
    </row>
    <row r="33" spans="1:8" ht="15.75">
      <c r="A33" s="32">
        <f t="shared" si="1"/>
        <v>28</v>
      </c>
      <c r="B33" s="64" t="s">
        <v>176</v>
      </c>
      <c r="C33" s="210">
        <v>0</v>
      </c>
      <c r="D33" s="210">
        <v>0</v>
      </c>
      <c r="E33" s="210">
        <v>0</v>
      </c>
      <c r="F33" s="210">
        <v>0</v>
      </c>
      <c r="G33" s="263">
        <f t="shared" si="0"/>
        <v>0</v>
      </c>
      <c r="H33" s="264">
        <f t="shared" si="0"/>
        <v>0</v>
      </c>
    </row>
    <row r="34" spans="1:8" ht="15.75">
      <c r="A34" s="32">
        <f t="shared" si="1"/>
        <v>29</v>
      </c>
      <c r="B34" s="64" t="s">
        <v>177</v>
      </c>
      <c r="C34" s="210">
        <v>0</v>
      </c>
      <c r="D34" s="210">
        <v>0</v>
      </c>
      <c r="E34" s="210">
        <v>0</v>
      </c>
      <c r="F34" s="210">
        <v>0</v>
      </c>
      <c r="G34" s="263">
        <f t="shared" si="0"/>
        <v>0</v>
      </c>
      <c r="H34" s="264">
        <f t="shared" si="0"/>
        <v>0</v>
      </c>
    </row>
    <row r="35" spans="1:8" ht="15.75">
      <c r="A35" s="32">
        <f t="shared" si="1"/>
        <v>30</v>
      </c>
      <c r="B35" s="64" t="s">
        <v>178</v>
      </c>
      <c r="C35" s="210">
        <v>425304.23</v>
      </c>
      <c r="D35" s="210">
        <v>0</v>
      </c>
      <c r="E35" s="210">
        <v>597990.19</v>
      </c>
      <c r="F35" s="210">
        <v>0</v>
      </c>
      <c r="G35" s="263">
        <f t="shared" si="0"/>
        <v>172685.95999999996</v>
      </c>
      <c r="H35" s="264">
        <f t="shared" si="0"/>
        <v>0</v>
      </c>
    </row>
    <row r="36" spans="1:9" ht="31.5">
      <c r="A36" s="455">
        <f t="shared" si="1"/>
        <v>31</v>
      </c>
      <c r="B36" s="456" t="s">
        <v>609</v>
      </c>
      <c r="C36" s="490">
        <v>0</v>
      </c>
      <c r="D36" s="490">
        <v>0</v>
      </c>
      <c r="E36" s="210">
        <v>7.93</v>
      </c>
      <c r="F36" s="210">
        <v>0</v>
      </c>
      <c r="G36" s="263">
        <f t="shared" si="0"/>
        <v>7.93</v>
      </c>
      <c r="H36" s="264">
        <f t="shared" si="0"/>
        <v>0</v>
      </c>
      <c r="I36" s="454" t="s">
        <v>649</v>
      </c>
    </row>
    <row r="37" spans="1:8" ht="15.75">
      <c r="A37" s="32">
        <f t="shared" si="1"/>
        <v>32</v>
      </c>
      <c r="B37" s="64" t="s">
        <v>179</v>
      </c>
      <c r="C37" s="210">
        <v>0</v>
      </c>
      <c r="D37" s="210">
        <v>0</v>
      </c>
      <c r="E37" s="210">
        <v>48.93</v>
      </c>
      <c r="F37" s="210">
        <v>0</v>
      </c>
      <c r="G37" s="263">
        <f t="shared" si="0"/>
        <v>48.93</v>
      </c>
      <c r="H37" s="264">
        <f t="shared" si="0"/>
        <v>0</v>
      </c>
    </row>
    <row r="38" spans="1:8" ht="15.75">
      <c r="A38" s="32">
        <f t="shared" si="1"/>
        <v>33</v>
      </c>
      <c r="B38" s="64" t="s">
        <v>180</v>
      </c>
      <c r="C38" s="210">
        <v>2295030.78</v>
      </c>
      <c r="D38" s="210">
        <v>132641.01</v>
      </c>
      <c r="E38" s="210">
        <v>3311892.88</v>
      </c>
      <c r="F38" s="210">
        <v>39438.92</v>
      </c>
      <c r="G38" s="263">
        <f t="shared" si="0"/>
        <v>1016862.1000000001</v>
      </c>
      <c r="H38" s="264">
        <f t="shared" si="0"/>
        <v>-93202.09000000001</v>
      </c>
    </row>
    <row r="39" spans="1:8" ht="15.75">
      <c r="A39" s="32">
        <f t="shared" si="1"/>
        <v>34</v>
      </c>
      <c r="B39" s="79" t="s">
        <v>526</v>
      </c>
      <c r="C39" s="210">
        <v>31285.58</v>
      </c>
      <c r="D39" s="210">
        <v>0</v>
      </c>
      <c r="E39" s="210">
        <v>0</v>
      </c>
      <c r="F39" s="210">
        <v>0</v>
      </c>
      <c r="G39" s="263">
        <f t="shared" si="0"/>
        <v>-31285.58</v>
      </c>
      <c r="H39" s="264">
        <f t="shared" si="0"/>
        <v>0</v>
      </c>
    </row>
    <row r="40" spans="1:8" ht="15.75">
      <c r="A40" s="32">
        <f t="shared" si="1"/>
        <v>35</v>
      </c>
      <c r="B40" s="79" t="s">
        <v>249</v>
      </c>
      <c r="C40" s="210">
        <v>0</v>
      </c>
      <c r="D40" s="210">
        <v>0</v>
      </c>
      <c r="E40" s="210">
        <v>0</v>
      </c>
      <c r="F40" s="210">
        <v>0</v>
      </c>
      <c r="G40" s="263">
        <f t="shared" si="0"/>
        <v>0</v>
      </c>
      <c r="H40" s="264">
        <f t="shared" si="0"/>
        <v>0</v>
      </c>
    </row>
    <row r="41" spans="1:8" ht="15.75">
      <c r="A41" s="32">
        <f t="shared" si="1"/>
        <v>36</v>
      </c>
      <c r="B41" s="79" t="s">
        <v>243</v>
      </c>
      <c r="C41" s="210">
        <v>0</v>
      </c>
      <c r="D41" s="210">
        <v>0</v>
      </c>
      <c r="E41" s="210">
        <v>0</v>
      </c>
      <c r="F41" s="210">
        <v>0</v>
      </c>
      <c r="G41" s="263">
        <f t="shared" si="0"/>
        <v>0</v>
      </c>
      <c r="H41" s="264">
        <f t="shared" si="0"/>
        <v>0</v>
      </c>
    </row>
    <row r="42" spans="1:8" ht="23.25" customHeight="1">
      <c r="A42" s="32">
        <f t="shared" si="1"/>
        <v>37</v>
      </c>
      <c r="B42" s="79" t="s">
        <v>499</v>
      </c>
      <c r="C42" s="210">
        <v>0</v>
      </c>
      <c r="D42" s="210">
        <v>0</v>
      </c>
      <c r="E42" s="210">
        <v>0</v>
      </c>
      <c r="F42" s="210">
        <v>0</v>
      </c>
      <c r="G42" s="263">
        <f t="shared" si="0"/>
        <v>0</v>
      </c>
      <c r="H42" s="264">
        <f t="shared" si="0"/>
        <v>0</v>
      </c>
    </row>
    <row r="43" spans="1:8" ht="15.75">
      <c r="A43" s="32">
        <f t="shared" si="1"/>
        <v>38</v>
      </c>
      <c r="B43" s="79" t="s">
        <v>417</v>
      </c>
      <c r="C43" s="210">
        <v>0</v>
      </c>
      <c r="D43" s="210">
        <v>0</v>
      </c>
      <c r="E43" s="210">
        <v>0</v>
      </c>
      <c r="F43" s="210">
        <v>0</v>
      </c>
      <c r="G43" s="263">
        <f t="shared" si="0"/>
        <v>0</v>
      </c>
      <c r="H43" s="264">
        <f t="shared" si="0"/>
        <v>0</v>
      </c>
    </row>
    <row r="44" spans="1:8" ht="18.75">
      <c r="A44" s="32">
        <f t="shared" si="1"/>
        <v>39</v>
      </c>
      <c r="B44" s="79" t="s">
        <v>277</v>
      </c>
      <c r="C44" s="209">
        <f>SUM(C45:C48)</f>
        <v>301912.15</v>
      </c>
      <c r="D44" s="209">
        <f>SUM(D45:D48)</f>
        <v>0</v>
      </c>
      <c r="E44" s="209">
        <f>SUM(E45:E48)</f>
        <v>290719.07999999996</v>
      </c>
      <c r="F44" s="209">
        <f>SUM(F45:F48)</f>
        <v>0</v>
      </c>
      <c r="G44" s="263">
        <f t="shared" si="0"/>
        <v>-11193.070000000065</v>
      </c>
      <c r="H44" s="264">
        <f t="shared" si="0"/>
        <v>0</v>
      </c>
    </row>
    <row r="45" spans="1:8" ht="15.75">
      <c r="A45" s="32">
        <f>A44+1</f>
        <v>40</v>
      </c>
      <c r="B45" s="64" t="s">
        <v>386</v>
      </c>
      <c r="C45" s="210">
        <v>21985.5</v>
      </c>
      <c r="D45" s="210">
        <v>0</v>
      </c>
      <c r="E45" s="210">
        <v>0</v>
      </c>
      <c r="F45" s="210">
        <v>0</v>
      </c>
      <c r="G45" s="263">
        <f t="shared" si="0"/>
        <v>-21985.5</v>
      </c>
      <c r="H45" s="264">
        <f t="shared" si="0"/>
        <v>0</v>
      </c>
    </row>
    <row r="46" spans="1:8" ht="15.75">
      <c r="A46" s="32">
        <f t="shared" si="1"/>
        <v>41</v>
      </c>
      <c r="B46" s="64" t="s">
        <v>181</v>
      </c>
      <c r="C46" s="210">
        <v>36946</v>
      </c>
      <c r="D46" s="210">
        <v>0</v>
      </c>
      <c r="E46" s="210">
        <v>159319.58</v>
      </c>
      <c r="F46" s="210">
        <v>0</v>
      </c>
      <c r="G46" s="263">
        <f t="shared" si="0"/>
        <v>122373.57999999999</v>
      </c>
      <c r="H46" s="264">
        <f t="shared" si="0"/>
        <v>0</v>
      </c>
    </row>
    <row r="47" spans="1:8" ht="18.75">
      <c r="A47" s="32">
        <f t="shared" si="1"/>
        <v>42</v>
      </c>
      <c r="B47" s="64" t="s">
        <v>387</v>
      </c>
      <c r="C47" s="210">
        <v>0</v>
      </c>
      <c r="D47" s="210">
        <v>0</v>
      </c>
      <c r="E47" s="210">
        <v>0</v>
      </c>
      <c r="F47" s="210">
        <v>0</v>
      </c>
      <c r="G47" s="263">
        <f t="shared" si="0"/>
        <v>0</v>
      </c>
      <c r="H47" s="264">
        <f t="shared" si="0"/>
        <v>0</v>
      </c>
    </row>
    <row r="48" spans="1:8" ht="15.75">
      <c r="A48" s="32">
        <f t="shared" si="1"/>
        <v>43</v>
      </c>
      <c r="B48" s="64" t="s">
        <v>279</v>
      </c>
      <c r="C48" s="210">
        <v>242980.65</v>
      </c>
      <c r="D48" s="210">
        <v>0</v>
      </c>
      <c r="E48" s="210">
        <v>131399.5</v>
      </c>
      <c r="F48" s="210">
        <v>0</v>
      </c>
      <c r="G48" s="263">
        <f t="shared" si="0"/>
        <v>-111581.15</v>
      </c>
      <c r="H48" s="264">
        <f t="shared" si="0"/>
        <v>0</v>
      </c>
    </row>
    <row r="49" spans="1:8" ht="15.75">
      <c r="A49" s="32">
        <f t="shared" si="1"/>
        <v>44</v>
      </c>
      <c r="B49" s="79" t="s">
        <v>527</v>
      </c>
      <c r="C49" s="210">
        <v>0</v>
      </c>
      <c r="D49" s="210">
        <v>0</v>
      </c>
      <c r="E49" s="210">
        <v>0</v>
      </c>
      <c r="F49" s="210">
        <v>0</v>
      </c>
      <c r="G49" s="263">
        <f t="shared" si="0"/>
        <v>0</v>
      </c>
      <c r="H49" s="264">
        <f t="shared" si="0"/>
        <v>0</v>
      </c>
    </row>
    <row r="50" spans="1:8" ht="15.75">
      <c r="A50" s="32">
        <f t="shared" si="1"/>
        <v>45</v>
      </c>
      <c r="B50" s="79" t="s">
        <v>244</v>
      </c>
      <c r="C50" s="210">
        <v>4156.5</v>
      </c>
      <c r="D50" s="210">
        <v>116995.51</v>
      </c>
      <c r="E50" s="210">
        <v>0</v>
      </c>
      <c r="F50" s="210">
        <v>109313.56</v>
      </c>
      <c r="G50" s="263">
        <f t="shared" si="0"/>
        <v>-4156.5</v>
      </c>
      <c r="H50" s="264">
        <f t="shared" si="0"/>
        <v>-7681.949999999997</v>
      </c>
    </row>
    <row r="51" spans="1:8" ht="15.75">
      <c r="A51" s="32">
        <f t="shared" si="1"/>
        <v>46</v>
      </c>
      <c r="B51" s="79" t="s">
        <v>307</v>
      </c>
      <c r="C51" s="490" t="s">
        <v>488</v>
      </c>
      <c r="D51" s="490" t="s">
        <v>488</v>
      </c>
      <c r="E51" s="44" t="s">
        <v>488</v>
      </c>
      <c r="F51" s="44" t="s">
        <v>488</v>
      </c>
      <c r="G51" s="471" t="s">
        <v>268</v>
      </c>
      <c r="H51" s="472" t="s">
        <v>268</v>
      </c>
    </row>
    <row r="52" spans="1:8" ht="15.75">
      <c r="A52" s="32">
        <f t="shared" si="1"/>
        <v>47</v>
      </c>
      <c r="B52" s="216" t="s">
        <v>250</v>
      </c>
      <c r="C52" s="210">
        <v>6000</v>
      </c>
      <c r="D52" s="210">
        <v>0</v>
      </c>
      <c r="E52" s="210">
        <v>1817.16</v>
      </c>
      <c r="F52" s="210">
        <v>0</v>
      </c>
      <c r="G52" s="263">
        <f t="shared" si="0"/>
        <v>-4182.84</v>
      </c>
      <c r="H52" s="264">
        <f aca="true" t="shared" si="2" ref="H52:H57">F52-D52</f>
        <v>0</v>
      </c>
    </row>
    <row r="53" spans="1:8" ht="15.75">
      <c r="A53" s="32">
        <f t="shared" si="1"/>
        <v>48</v>
      </c>
      <c r="B53" s="79" t="s">
        <v>251</v>
      </c>
      <c r="C53" s="210">
        <v>0</v>
      </c>
      <c r="D53" s="210">
        <v>0</v>
      </c>
      <c r="E53" s="210">
        <v>0</v>
      </c>
      <c r="F53" s="210">
        <v>0</v>
      </c>
      <c r="G53" s="263">
        <f t="shared" si="0"/>
        <v>0</v>
      </c>
      <c r="H53" s="264">
        <f t="shared" si="2"/>
        <v>0</v>
      </c>
    </row>
    <row r="54" spans="1:8" ht="15.75">
      <c r="A54" s="32">
        <f t="shared" si="1"/>
        <v>49</v>
      </c>
      <c r="B54" s="79" t="s">
        <v>252</v>
      </c>
      <c r="C54" s="210">
        <v>19904094.25</v>
      </c>
      <c r="D54" s="210">
        <v>0</v>
      </c>
      <c r="E54" s="210">
        <v>20801617.83</v>
      </c>
      <c r="F54" s="210">
        <v>0</v>
      </c>
      <c r="G54" s="263">
        <f t="shared" si="0"/>
        <v>897523.5799999982</v>
      </c>
      <c r="H54" s="264">
        <f t="shared" si="2"/>
        <v>0</v>
      </c>
    </row>
    <row r="55" spans="1:8" ht="15.75">
      <c r="A55" s="32">
        <f t="shared" si="1"/>
        <v>50</v>
      </c>
      <c r="B55" s="182" t="s">
        <v>470</v>
      </c>
      <c r="C55" s="212"/>
      <c r="D55" s="212"/>
      <c r="E55" s="212"/>
      <c r="F55" s="212"/>
      <c r="G55" s="263">
        <f t="shared" si="0"/>
        <v>0</v>
      </c>
      <c r="H55" s="264">
        <f t="shared" si="2"/>
        <v>0</v>
      </c>
    </row>
    <row r="56" spans="1:8" ht="15.75">
      <c r="A56" s="32">
        <f t="shared" si="1"/>
        <v>51</v>
      </c>
      <c r="B56" s="182" t="s">
        <v>278</v>
      </c>
      <c r="C56" s="213">
        <v>287550.47</v>
      </c>
      <c r="D56" s="213">
        <v>0</v>
      </c>
      <c r="E56" s="213">
        <v>322409.95</v>
      </c>
      <c r="F56" s="213">
        <v>0</v>
      </c>
      <c r="G56" s="263">
        <f t="shared" si="0"/>
        <v>34859.48000000004</v>
      </c>
      <c r="H56" s="264">
        <f t="shared" si="2"/>
        <v>0</v>
      </c>
    </row>
    <row r="57" spans="1:9" s="183" customFormat="1" ht="32.25" thickBot="1">
      <c r="A57" s="33">
        <f t="shared" si="1"/>
        <v>52</v>
      </c>
      <c r="B57" s="188" t="s">
        <v>274</v>
      </c>
      <c r="C57" s="67">
        <f>C6+C11+SUM(C16:C21)+C24+C25+SUM(C39:C44)+SUM(C49:C54)</f>
        <v>25964345.2</v>
      </c>
      <c r="D57" s="67">
        <f>D6+D11+SUM(D16:D21)+D24+D25+SUM(D39:D44)+SUM(D49:D54)</f>
        <v>691205.8999999999</v>
      </c>
      <c r="E57" s="67">
        <f>E6+E11+SUM(E16:E21)+E24+E25+SUM(E39:E44)+SUM(E49:E54)</f>
        <v>27899601.839999996</v>
      </c>
      <c r="F57" s="67">
        <f>F6+F11+SUM(F16:F21)+F24+F25+SUM(F39:F44)+SUM(F49:F54)</f>
        <v>617250.77</v>
      </c>
      <c r="G57" s="273">
        <f t="shared" si="0"/>
        <v>1935256.6399999969</v>
      </c>
      <c r="H57" s="274">
        <f t="shared" si="2"/>
        <v>-73955.12999999989</v>
      </c>
      <c r="I57" s="607" t="s">
        <v>573</v>
      </c>
    </row>
    <row r="58" spans="2:8" ht="15.75">
      <c r="B58" s="3"/>
      <c r="C58" s="3"/>
      <c r="D58" s="3"/>
      <c r="E58" s="3"/>
      <c r="F58" s="3"/>
      <c r="G58" s="3"/>
      <c r="H58" s="3"/>
    </row>
    <row r="59" spans="1:8" ht="33" customHeight="1">
      <c r="A59" s="679" t="s">
        <v>389</v>
      </c>
      <c r="B59" s="680"/>
      <c r="C59" s="680"/>
      <c r="D59" s="680"/>
      <c r="E59" s="680"/>
      <c r="F59" s="680"/>
      <c r="G59" s="680"/>
      <c r="H59" s="681"/>
    </row>
    <row r="60" spans="1:8" ht="30.75" customHeight="1">
      <c r="A60" s="682" t="s">
        <v>388</v>
      </c>
      <c r="B60" s="683"/>
      <c r="C60" s="683"/>
      <c r="D60" s="683"/>
      <c r="E60" s="683"/>
      <c r="F60" s="683"/>
      <c r="G60" s="683"/>
      <c r="H60" s="684"/>
    </row>
    <row r="61" spans="1:2" ht="15.75">
      <c r="A61" s="680"/>
      <c r="B61" s="680"/>
    </row>
    <row r="62" spans="1:2" ht="15.75">
      <c r="A62" s="537"/>
      <c r="B62" s="179"/>
    </row>
    <row r="63" spans="1:2" ht="20.25" customHeight="1">
      <c r="A63" s="664"/>
      <c r="B63" s="664"/>
    </row>
    <row r="64" ht="15.75">
      <c r="A64" s="537"/>
    </row>
    <row r="65" spans="1:2" ht="15.75">
      <c r="A65" s="664"/>
      <c r="B65" s="664"/>
    </row>
  </sheetData>
  <sheetProtection/>
  <mergeCells count="12">
    <mergeCell ref="G3:H3"/>
    <mergeCell ref="A2:H2"/>
    <mergeCell ref="A59:H59"/>
    <mergeCell ref="A61:B61"/>
    <mergeCell ref="A63:B63"/>
    <mergeCell ref="A65:B65"/>
    <mergeCell ref="A60:H60"/>
    <mergeCell ref="A1:H1"/>
    <mergeCell ref="C3:D3"/>
    <mergeCell ref="E3:F3"/>
    <mergeCell ref="A3:A4"/>
    <mergeCell ref="B3:B4"/>
  </mergeCells>
  <printOptions gridLines="1"/>
  <pageMargins left="0.5118110236220472" right="0.31496062992125984" top="0.4330708661417323" bottom="0.48" header="0.3937007874015748" footer="0.2362204724409449"/>
  <pageSetup fitToHeight="2" fitToWidth="2"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E24"/>
  <sheetViews>
    <sheetView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5" sqref="A15:B19"/>
    </sheetView>
  </sheetViews>
  <sheetFormatPr defaultColWidth="9.140625" defaultRowHeight="12.75"/>
  <cols>
    <col min="1" max="1" width="9.140625" style="3" customWidth="1"/>
    <col min="2" max="2" width="79.421875" style="6" customWidth="1"/>
    <col min="3" max="3" width="16.140625" style="1" customWidth="1"/>
    <col min="4" max="4" width="16.00390625" style="1" customWidth="1"/>
    <col min="5" max="16384" width="9.140625" style="1" customWidth="1"/>
  </cols>
  <sheetData>
    <row r="1" spans="1:4" ht="49.5" customHeight="1">
      <c r="A1" s="665" t="s">
        <v>1218</v>
      </c>
      <c r="B1" s="674"/>
      <c r="C1" s="674"/>
      <c r="D1" s="675"/>
    </row>
    <row r="2" spans="1:4" ht="34.5" customHeight="1">
      <c r="A2" s="668" t="s">
        <v>1009</v>
      </c>
      <c r="B2" s="669"/>
      <c r="C2" s="669"/>
      <c r="D2" s="670"/>
    </row>
    <row r="3" spans="1:4" s="10" customFormat="1" ht="31.5">
      <c r="A3" s="29" t="s">
        <v>342</v>
      </c>
      <c r="B3" s="17" t="s">
        <v>505</v>
      </c>
      <c r="C3" s="14" t="s">
        <v>1235</v>
      </c>
      <c r="D3" s="28" t="s">
        <v>1282</v>
      </c>
    </row>
    <row r="4" spans="1:4" s="10" customFormat="1" ht="15.75">
      <c r="A4" s="29"/>
      <c r="B4" s="17"/>
      <c r="C4" s="14" t="s">
        <v>452</v>
      </c>
      <c r="D4" s="28" t="s">
        <v>453</v>
      </c>
    </row>
    <row r="5" spans="1:4" ht="15.75">
      <c r="A5" s="32">
        <v>1</v>
      </c>
      <c r="B5" s="47" t="s">
        <v>38</v>
      </c>
      <c r="C5" s="52">
        <f>C6+C7</f>
        <v>440471.52</v>
      </c>
      <c r="D5" s="52">
        <f>D6+D7</f>
        <v>434545.45</v>
      </c>
    </row>
    <row r="6" spans="1:5" ht="31.5">
      <c r="A6" s="32">
        <v>2</v>
      </c>
      <c r="B6" s="26" t="s">
        <v>39</v>
      </c>
      <c r="C6" s="60">
        <v>434421.52</v>
      </c>
      <c r="D6" s="60">
        <v>428545.45</v>
      </c>
      <c r="E6" s="607"/>
    </row>
    <row r="7" spans="1:4" ht="15.75">
      <c r="A7" s="32">
        <v>3</v>
      </c>
      <c r="B7" s="26" t="s">
        <v>40</v>
      </c>
      <c r="C7" s="217">
        <v>6050</v>
      </c>
      <c r="D7" s="217">
        <v>6000</v>
      </c>
    </row>
    <row r="8" spans="1:4" ht="15.75">
      <c r="A8" s="32">
        <v>4</v>
      </c>
      <c r="B8" s="47" t="s">
        <v>496</v>
      </c>
      <c r="C8" s="200">
        <f>SUM(C9:C12)</f>
        <v>611089.11</v>
      </c>
      <c r="D8" s="200">
        <f>SUM(D9:D12)</f>
        <v>658042.15</v>
      </c>
    </row>
    <row r="9" spans="1:4" ht="15.75">
      <c r="A9" s="32">
        <v>5</v>
      </c>
      <c r="B9" s="26" t="s">
        <v>41</v>
      </c>
      <c r="C9" s="60">
        <v>468705.67</v>
      </c>
      <c r="D9" s="60">
        <v>485253.04</v>
      </c>
    </row>
    <row r="10" spans="1:4" ht="15.75">
      <c r="A10" s="32">
        <v>6</v>
      </c>
      <c r="B10" s="26" t="s">
        <v>42</v>
      </c>
      <c r="C10" s="60">
        <v>118050.32</v>
      </c>
      <c r="D10" s="60">
        <v>147227.2</v>
      </c>
    </row>
    <row r="11" spans="1:4" ht="15.75">
      <c r="A11" s="32">
        <v>7</v>
      </c>
      <c r="B11" s="26" t="s">
        <v>43</v>
      </c>
      <c r="C11" s="60">
        <v>16146.89</v>
      </c>
      <c r="D11" s="60">
        <v>13897.91</v>
      </c>
    </row>
    <row r="12" spans="1:4" ht="15.75">
      <c r="A12" s="32">
        <v>8</v>
      </c>
      <c r="B12" s="26" t="s">
        <v>44</v>
      </c>
      <c r="C12" s="60">
        <v>8186.23</v>
      </c>
      <c r="D12" s="60">
        <v>11664</v>
      </c>
    </row>
    <row r="13" spans="1:4" ht="15.75">
      <c r="A13" s="32">
        <v>9</v>
      </c>
      <c r="B13" s="69" t="s">
        <v>398</v>
      </c>
      <c r="C13" s="200">
        <f>C6*0.2</f>
        <v>86884.304</v>
      </c>
      <c r="D13" s="200">
        <f>D6*0.2</f>
        <v>85709.09000000001</v>
      </c>
    </row>
    <row r="14" spans="1:4" ht="16.5" thickBot="1">
      <c r="A14" s="33">
        <v>10</v>
      </c>
      <c r="B14" s="70" t="s">
        <v>572</v>
      </c>
      <c r="C14" s="218">
        <v>173768.61</v>
      </c>
      <c r="D14" s="218">
        <f>D6*0.3</f>
        <v>128563.635</v>
      </c>
    </row>
    <row r="15" spans="1:2" ht="15.75">
      <c r="A15" s="693"/>
      <c r="B15" s="693"/>
    </row>
    <row r="16" spans="1:2" ht="15.75">
      <c r="A16" s="537"/>
      <c r="B16" s="9"/>
    </row>
    <row r="17" spans="1:2" ht="15.75">
      <c r="A17" s="664"/>
      <c r="B17" s="664"/>
    </row>
    <row r="18" spans="1:2" ht="15.75">
      <c r="A18" s="537"/>
      <c r="B18" s="9"/>
    </row>
    <row r="19" spans="1:2" ht="15.75">
      <c r="A19" s="664"/>
      <c r="B19" s="664"/>
    </row>
    <row r="20" ht="15.75">
      <c r="B20" s="9"/>
    </row>
    <row r="21" ht="15.75">
      <c r="B21" s="9"/>
    </row>
    <row r="22" ht="15.75">
      <c r="B22" s="9"/>
    </row>
    <row r="23" ht="15.75">
      <c r="B23" s="9"/>
    </row>
    <row r="24" ht="15.75">
      <c r="B24" s="9"/>
    </row>
  </sheetData>
  <sheetProtection/>
  <mergeCells count="5">
    <mergeCell ref="A1:D1"/>
    <mergeCell ref="A2:D2"/>
    <mergeCell ref="A15:B15"/>
    <mergeCell ref="A19:B19"/>
    <mergeCell ref="A17:B17"/>
  </mergeCells>
  <printOptions gridLines="1"/>
  <pageMargins left="0.85"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1:I991"/>
  <sheetViews>
    <sheetView zoomScale="75" zoomScaleNormal="75" zoomScalePageLayoutView="0" workbookViewId="0" topLeftCell="A5">
      <pane xSplit="2" ySplit="1" topLeftCell="C84" activePane="bottomRight" state="frozen"/>
      <selection pane="topLeft" activeCell="A5" sqref="A5"/>
      <selection pane="topRight" activeCell="C5" sqref="C5"/>
      <selection pane="bottomLeft" activeCell="A6" sqref="A6"/>
      <selection pane="bottomRight" activeCell="A103" sqref="A103:B107"/>
    </sheetView>
  </sheetViews>
  <sheetFormatPr defaultColWidth="9.140625" defaultRowHeight="12.75"/>
  <cols>
    <col min="1" max="1" width="8.421875" style="3" customWidth="1"/>
    <col min="2" max="2" width="74.140625" style="179" customWidth="1"/>
    <col min="3" max="3" width="15.7109375" style="1" bestFit="1" customWidth="1"/>
    <col min="4" max="4" width="15.8515625" style="1" customWidth="1"/>
    <col min="5" max="5" width="15.7109375" style="1" bestFit="1" customWidth="1"/>
    <col min="6" max="6" width="16.8515625" style="1" customWidth="1"/>
    <col min="7" max="7" width="15.7109375" style="1" bestFit="1" customWidth="1"/>
    <col min="8" max="8" width="17.00390625" style="1" customWidth="1"/>
    <col min="9" max="16384" width="9.140625" style="1" customWidth="1"/>
  </cols>
  <sheetData>
    <row r="1" spans="1:8" ht="34.5" customHeight="1" thickBot="1">
      <c r="A1" s="694" t="s">
        <v>1219</v>
      </c>
      <c r="B1" s="695"/>
      <c r="C1" s="695"/>
      <c r="D1" s="695"/>
      <c r="E1" s="695"/>
      <c r="F1" s="695"/>
      <c r="G1" s="695"/>
      <c r="H1" s="696"/>
    </row>
    <row r="2" spans="1:8" ht="32.25" customHeight="1">
      <c r="A2" s="701" t="s">
        <v>1009</v>
      </c>
      <c r="B2" s="702"/>
      <c r="C2" s="702"/>
      <c r="D2" s="702"/>
      <c r="E2" s="702"/>
      <c r="F2" s="702"/>
      <c r="G2" s="702"/>
      <c r="H2" s="703"/>
    </row>
    <row r="3" spans="1:8" s="10" customFormat="1" ht="31.5" customHeight="1">
      <c r="A3" s="690" t="s">
        <v>342</v>
      </c>
      <c r="B3" s="697" t="s">
        <v>505</v>
      </c>
      <c r="C3" s="699" t="s">
        <v>1283</v>
      </c>
      <c r="D3" s="699"/>
      <c r="E3" s="699" t="s">
        <v>1280</v>
      </c>
      <c r="F3" s="699"/>
      <c r="G3" s="699" t="s">
        <v>1281</v>
      </c>
      <c r="H3" s="700"/>
    </row>
    <row r="4" spans="1:8" ht="31.5" customHeight="1">
      <c r="A4" s="690"/>
      <c r="B4" s="698"/>
      <c r="C4" s="14" t="s">
        <v>506</v>
      </c>
      <c r="D4" s="14" t="s">
        <v>507</v>
      </c>
      <c r="E4" s="14" t="s">
        <v>506</v>
      </c>
      <c r="F4" s="14" t="s">
        <v>507</v>
      </c>
      <c r="G4" s="14" t="s">
        <v>506</v>
      </c>
      <c r="H4" s="28" t="s">
        <v>507</v>
      </c>
    </row>
    <row r="5" spans="1:8" ht="15.75">
      <c r="A5" s="32"/>
      <c r="B5" s="180"/>
      <c r="C5" s="39" t="s">
        <v>452</v>
      </c>
      <c r="D5" s="39" t="s">
        <v>453</v>
      </c>
      <c r="E5" s="39" t="s">
        <v>454</v>
      </c>
      <c r="F5" s="39" t="s">
        <v>461</v>
      </c>
      <c r="G5" s="39" t="s">
        <v>76</v>
      </c>
      <c r="H5" s="92" t="s">
        <v>77</v>
      </c>
    </row>
    <row r="6" spans="1:8" ht="15.75">
      <c r="A6" s="32">
        <v>1</v>
      </c>
      <c r="B6" s="79" t="s">
        <v>473</v>
      </c>
      <c r="C6" s="66">
        <f>SUM(C7:C18)</f>
        <v>943383.32</v>
      </c>
      <c r="D6" s="66">
        <f>SUM(D7:D18)</f>
        <v>77676.23999999999</v>
      </c>
      <c r="E6" s="66">
        <f>SUM(E7:E18)</f>
        <v>1326973.2100000002</v>
      </c>
      <c r="F6" s="66">
        <f>SUM(F7:F18)</f>
        <v>49547.77999999999</v>
      </c>
      <c r="G6" s="66">
        <f>E6-C6</f>
        <v>383589.89000000025</v>
      </c>
      <c r="H6" s="200">
        <f>F6-D6</f>
        <v>-28128.46</v>
      </c>
    </row>
    <row r="7" spans="1:8" ht="17.25" customHeight="1">
      <c r="A7" s="32">
        <f>A6+1</f>
        <v>2</v>
      </c>
      <c r="B7" s="64" t="s">
        <v>182</v>
      </c>
      <c r="C7" s="53">
        <v>84070.45</v>
      </c>
      <c r="D7" s="53">
        <v>4064.86</v>
      </c>
      <c r="E7" s="53">
        <v>111607.52</v>
      </c>
      <c r="F7" s="53">
        <v>3242.05</v>
      </c>
      <c r="G7" s="214">
        <f>E7-C7</f>
        <v>27537.070000000007</v>
      </c>
      <c r="H7" s="215">
        <f>F7-D7</f>
        <v>-822.81</v>
      </c>
    </row>
    <row r="8" spans="1:8" ht="30" customHeight="1">
      <c r="A8" s="32">
        <f aca="true" t="shared" si="0" ref="A8:A71">A7+1</f>
        <v>3</v>
      </c>
      <c r="B8" s="181" t="s">
        <v>183</v>
      </c>
      <c r="C8" s="53">
        <v>5520.84</v>
      </c>
      <c r="D8" s="53">
        <v>163.77</v>
      </c>
      <c r="E8" s="53">
        <v>2106.26</v>
      </c>
      <c r="F8" s="53">
        <v>0</v>
      </c>
      <c r="G8" s="214">
        <f aca="true" t="shared" si="1" ref="G8:G71">E8-C8</f>
        <v>-3414.58</v>
      </c>
      <c r="H8" s="215">
        <f aca="true" t="shared" si="2" ref="H8:H71">F8-D8</f>
        <v>-163.77</v>
      </c>
    </row>
    <row r="9" spans="1:8" ht="15.75">
      <c r="A9" s="32">
        <f t="shared" si="0"/>
        <v>4</v>
      </c>
      <c r="B9" s="64" t="s">
        <v>184</v>
      </c>
      <c r="C9" s="53">
        <v>102055.69</v>
      </c>
      <c r="D9" s="53">
        <v>7058.32</v>
      </c>
      <c r="E9" s="53">
        <v>115510.96</v>
      </c>
      <c r="F9" s="53">
        <v>4871.14</v>
      </c>
      <c r="G9" s="214">
        <f t="shared" si="1"/>
        <v>13455.270000000004</v>
      </c>
      <c r="H9" s="215">
        <f t="shared" si="2"/>
        <v>-2187.1799999999994</v>
      </c>
    </row>
    <row r="10" spans="1:8" ht="15.75">
      <c r="A10" s="32">
        <f t="shared" si="0"/>
        <v>5</v>
      </c>
      <c r="B10" s="64" t="s">
        <v>185</v>
      </c>
      <c r="C10" s="53">
        <v>4927.66</v>
      </c>
      <c r="D10" s="53">
        <v>73.7</v>
      </c>
      <c r="E10" s="53">
        <v>2177.26</v>
      </c>
      <c r="F10" s="53">
        <v>521.45</v>
      </c>
      <c r="G10" s="214">
        <f t="shared" si="1"/>
        <v>-2750.3999999999996</v>
      </c>
      <c r="H10" s="215">
        <f t="shared" si="2"/>
        <v>447.75000000000006</v>
      </c>
    </row>
    <row r="11" spans="1:8" ht="15.75">
      <c r="A11" s="32">
        <f t="shared" si="0"/>
        <v>6</v>
      </c>
      <c r="B11" s="64" t="s">
        <v>186</v>
      </c>
      <c r="C11" s="53">
        <v>27841.78</v>
      </c>
      <c r="D11" s="53">
        <v>1062.93</v>
      </c>
      <c r="E11" s="53">
        <v>29675.32</v>
      </c>
      <c r="F11" s="53">
        <v>313.35</v>
      </c>
      <c r="G11" s="214">
        <f t="shared" si="1"/>
        <v>1833.5400000000009</v>
      </c>
      <c r="H11" s="215">
        <f t="shared" si="2"/>
        <v>-749.58</v>
      </c>
    </row>
    <row r="12" spans="1:8" ht="15.75">
      <c r="A12" s="32">
        <f t="shared" si="0"/>
        <v>7</v>
      </c>
      <c r="B12" s="64" t="s">
        <v>187</v>
      </c>
      <c r="C12" s="53">
        <v>30803.37</v>
      </c>
      <c r="D12" s="53">
        <v>6630.97</v>
      </c>
      <c r="E12" s="53">
        <v>40355.88</v>
      </c>
      <c r="F12" s="53">
        <v>7292.55</v>
      </c>
      <c r="G12" s="214">
        <f t="shared" si="1"/>
        <v>9552.509999999998</v>
      </c>
      <c r="H12" s="215">
        <f t="shared" si="2"/>
        <v>661.5799999999999</v>
      </c>
    </row>
    <row r="13" spans="1:8" ht="31.5">
      <c r="A13" s="32">
        <f t="shared" si="0"/>
        <v>8</v>
      </c>
      <c r="B13" s="64" t="s">
        <v>188</v>
      </c>
      <c r="C13" s="53">
        <v>33792.14</v>
      </c>
      <c r="D13" s="53">
        <v>3350.1</v>
      </c>
      <c r="E13" s="53">
        <v>29078.04</v>
      </c>
      <c r="F13" s="53">
        <v>3154.84</v>
      </c>
      <c r="G13" s="214">
        <f t="shared" si="1"/>
        <v>-4714.0999999999985</v>
      </c>
      <c r="H13" s="215">
        <f t="shared" si="2"/>
        <v>-195.25999999999976</v>
      </c>
    </row>
    <row r="14" spans="1:8" ht="15.75">
      <c r="A14" s="32">
        <f t="shared" si="0"/>
        <v>9</v>
      </c>
      <c r="B14" s="64" t="s">
        <v>189</v>
      </c>
      <c r="C14" s="53">
        <v>177300.27</v>
      </c>
      <c r="D14" s="53">
        <v>2387.67</v>
      </c>
      <c r="E14" s="53">
        <v>183357.28</v>
      </c>
      <c r="F14" s="53">
        <v>0</v>
      </c>
      <c r="G14" s="214">
        <f t="shared" si="1"/>
        <v>6057.010000000009</v>
      </c>
      <c r="H14" s="215">
        <f t="shared" si="2"/>
        <v>-2387.67</v>
      </c>
    </row>
    <row r="15" spans="1:8" ht="15.75">
      <c r="A15" s="32">
        <f t="shared" si="0"/>
        <v>10</v>
      </c>
      <c r="B15" s="48" t="s">
        <v>190</v>
      </c>
      <c r="C15" s="53">
        <v>159658.5</v>
      </c>
      <c r="D15" s="53">
        <v>10529.4</v>
      </c>
      <c r="E15" s="53">
        <v>536847.81</v>
      </c>
      <c r="F15" s="53">
        <v>6716.95</v>
      </c>
      <c r="G15" s="214">
        <f t="shared" si="1"/>
        <v>377189.31000000006</v>
      </c>
      <c r="H15" s="215">
        <f t="shared" si="2"/>
        <v>-3812.45</v>
      </c>
    </row>
    <row r="16" spans="1:8" ht="15.75" customHeight="1">
      <c r="A16" s="32">
        <f t="shared" si="0"/>
        <v>11</v>
      </c>
      <c r="B16" s="64" t="s">
        <v>191</v>
      </c>
      <c r="C16" s="53">
        <v>89539.92</v>
      </c>
      <c r="D16" s="53">
        <v>22793.05</v>
      </c>
      <c r="E16" s="53">
        <v>84404</v>
      </c>
      <c r="F16" s="53">
        <v>9867.73</v>
      </c>
      <c r="G16" s="214">
        <f t="shared" si="1"/>
        <v>-5135.919999999998</v>
      </c>
      <c r="H16" s="215">
        <f t="shared" si="2"/>
        <v>-12925.32</v>
      </c>
    </row>
    <row r="17" spans="1:8" ht="15.75">
      <c r="A17" s="32">
        <f t="shared" si="0"/>
        <v>12</v>
      </c>
      <c r="B17" s="48" t="s">
        <v>192</v>
      </c>
      <c r="C17" s="53">
        <v>88466.61</v>
      </c>
      <c r="D17" s="53">
        <v>9248.57</v>
      </c>
      <c r="E17" s="53">
        <v>65668.31</v>
      </c>
      <c r="F17" s="53">
        <v>6380.23</v>
      </c>
      <c r="G17" s="214">
        <f t="shared" si="1"/>
        <v>-22798.300000000003</v>
      </c>
      <c r="H17" s="215">
        <f t="shared" si="2"/>
        <v>-2868.34</v>
      </c>
    </row>
    <row r="18" spans="1:8" ht="15.75">
      <c r="A18" s="32">
        <f t="shared" si="0"/>
        <v>13</v>
      </c>
      <c r="B18" s="64" t="s">
        <v>193</v>
      </c>
      <c r="C18" s="53">
        <v>139406.09</v>
      </c>
      <c r="D18" s="53">
        <v>10312.9</v>
      </c>
      <c r="E18" s="53">
        <v>126184.57</v>
      </c>
      <c r="F18" s="53">
        <v>7187.49</v>
      </c>
      <c r="G18" s="214">
        <f t="shared" si="1"/>
        <v>-13221.51999999999</v>
      </c>
      <c r="H18" s="215">
        <f t="shared" si="2"/>
        <v>-3125.41</v>
      </c>
    </row>
    <row r="19" spans="1:8" ht="15.75">
      <c r="A19" s="32">
        <f t="shared" si="0"/>
        <v>14</v>
      </c>
      <c r="B19" s="79" t="s">
        <v>528</v>
      </c>
      <c r="C19" s="66">
        <f>SUM(C20:C25)</f>
        <v>1707093.72</v>
      </c>
      <c r="D19" s="66">
        <f>SUM(D20:D25)</f>
        <v>34373.310000000005</v>
      </c>
      <c r="E19" s="66">
        <f>SUM(E20:E25)</f>
        <v>1524747.5</v>
      </c>
      <c r="F19" s="66">
        <f>SUM(F20:F25)</f>
        <v>40815.27</v>
      </c>
      <c r="G19" s="66">
        <f t="shared" si="1"/>
        <v>-182346.21999999997</v>
      </c>
      <c r="H19" s="200">
        <f t="shared" si="2"/>
        <v>6441.959999999992</v>
      </c>
    </row>
    <row r="20" spans="1:8" ht="15.75">
      <c r="A20" s="32">
        <f t="shared" si="0"/>
        <v>15</v>
      </c>
      <c r="B20" s="64" t="s">
        <v>194</v>
      </c>
      <c r="C20" s="53">
        <v>555757.52</v>
      </c>
      <c r="D20" s="53">
        <v>19595.74</v>
      </c>
      <c r="E20" s="53">
        <v>408150.95</v>
      </c>
      <c r="F20" s="53">
        <v>24027.31</v>
      </c>
      <c r="G20" s="214">
        <f t="shared" si="1"/>
        <v>-147606.57</v>
      </c>
      <c r="H20" s="215">
        <f t="shared" si="2"/>
        <v>4431.57</v>
      </c>
    </row>
    <row r="21" spans="1:8" ht="15.75">
      <c r="A21" s="32">
        <f t="shared" si="0"/>
        <v>16</v>
      </c>
      <c r="B21" s="64" t="s">
        <v>195</v>
      </c>
      <c r="C21" s="53">
        <v>8234.87</v>
      </c>
      <c r="D21" s="53">
        <v>149.63</v>
      </c>
      <c r="E21" s="53">
        <v>15144.34</v>
      </c>
      <c r="F21" s="53">
        <v>114.84</v>
      </c>
      <c r="G21" s="214">
        <f t="shared" si="1"/>
        <v>6909.469999999999</v>
      </c>
      <c r="H21" s="215">
        <f t="shared" si="2"/>
        <v>-34.78999999999999</v>
      </c>
    </row>
    <row r="22" spans="1:8" ht="15.75">
      <c r="A22" s="32">
        <f t="shared" si="0"/>
        <v>17</v>
      </c>
      <c r="B22" s="64" t="s">
        <v>196</v>
      </c>
      <c r="C22" s="53">
        <v>257839.83</v>
      </c>
      <c r="D22" s="53">
        <v>5187.98</v>
      </c>
      <c r="E22" s="53">
        <v>259651.47</v>
      </c>
      <c r="F22" s="53">
        <v>6391.62</v>
      </c>
      <c r="G22" s="214">
        <f t="shared" si="1"/>
        <v>1811.640000000014</v>
      </c>
      <c r="H22" s="215">
        <f t="shared" si="2"/>
        <v>1203.6400000000003</v>
      </c>
    </row>
    <row r="23" spans="1:8" ht="15.75">
      <c r="A23" s="32">
        <f t="shared" si="0"/>
        <v>18</v>
      </c>
      <c r="B23" s="64" t="s">
        <v>197</v>
      </c>
      <c r="C23" s="53">
        <v>882290.06</v>
      </c>
      <c r="D23" s="53">
        <v>9338.05</v>
      </c>
      <c r="E23" s="53">
        <v>841800.74</v>
      </c>
      <c r="F23" s="53">
        <v>10250.15</v>
      </c>
      <c r="G23" s="214">
        <f t="shared" si="1"/>
        <v>-40489.320000000065</v>
      </c>
      <c r="H23" s="215">
        <f t="shared" si="2"/>
        <v>912.1000000000004</v>
      </c>
    </row>
    <row r="24" spans="1:8" ht="15.75">
      <c r="A24" s="32">
        <f t="shared" si="0"/>
        <v>19</v>
      </c>
      <c r="B24" s="64" t="s">
        <v>198</v>
      </c>
      <c r="C24" s="53">
        <v>0</v>
      </c>
      <c r="D24" s="53">
        <v>19.05</v>
      </c>
      <c r="E24" s="53">
        <v>0</v>
      </c>
      <c r="F24" s="53">
        <v>31.35</v>
      </c>
      <c r="G24" s="214">
        <f t="shared" si="1"/>
        <v>0</v>
      </c>
      <c r="H24" s="215">
        <f t="shared" si="2"/>
        <v>12.3</v>
      </c>
    </row>
    <row r="25" spans="1:8" ht="15.75">
      <c r="A25" s="32">
        <f t="shared" si="0"/>
        <v>20</v>
      </c>
      <c r="B25" s="64" t="s">
        <v>1208</v>
      </c>
      <c r="C25" s="53">
        <v>2971.44</v>
      </c>
      <c r="D25" s="53">
        <v>82.86</v>
      </c>
      <c r="E25" s="53">
        <v>0</v>
      </c>
      <c r="F25" s="53">
        <v>0</v>
      </c>
      <c r="G25" s="214">
        <f t="shared" si="1"/>
        <v>-2971.44</v>
      </c>
      <c r="H25" s="215">
        <f t="shared" si="2"/>
        <v>-82.86</v>
      </c>
    </row>
    <row r="26" spans="1:8" ht="15.75">
      <c r="A26" s="32">
        <f t="shared" si="0"/>
        <v>21</v>
      </c>
      <c r="B26" s="79" t="s">
        <v>500</v>
      </c>
      <c r="C26" s="491" t="s">
        <v>488</v>
      </c>
      <c r="D26" s="491" t="s">
        <v>488</v>
      </c>
      <c r="E26" s="37" t="s">
        <v>488</v>
      </c>
      <c r="F26" s="37" t="s">
        <v>488</v>
      </c>
      <c r="G26" s="72" t="s">
        <v>268</v>
      </c>
      <c r="H26" s="201" t="s">
        <v>268</v>
      </c>
    </row>
    <row r="27" spans="1:8" ht="15.75">
      <c r="A27" s="32">
        <f t="shared" si="0"/>
        <v>22</v>
      </c>
      <c r="B27" s="79" t="s">
        <v>529</v>
      </c>
      <c r="C27" s="66">
        <f>SUM(C28:C31)</f>
        <v>25085.16</v>
      </c>
      <c r="D27" s="66">
        <f>SUM(D28:D31)</f>
        <v>0</v>
      </c>
      <c r="E27" s="66">
        <f>SUM(E28:E31)</f>
        <v>20536.82</v>
      </c>
      <c r="F27" s="66">
        <f>SUM(F28:F31)</f>
        <v>0</v>
      </c>
      <c r="G27" s="66">
        <f t="shared" si="1"/>
        <v>-4548.34</v>
      </c>
      <c r="H27" s="200">
        <f t="shared" si="2"/>
        <v>0</v>
      </c>
    </row>
    <row r="28" spans="1:8" ht="15.75">
      <c r="A28" s="32">
        <f t="shared" si="0"/>
        <v>23</v>
      </c>
      <c r="B28" s="64" t="s">
        <v>440</v>
      </c>
      <c r="C28" s="53">
        <v>0</v>
      </c>
      <c r="D28" s="53">
        <v>0</v>
      </c>
      <c r="E28" s="53">
        <v>0</v>
      </c>
      <c r="F28" s="53">
        <v>0</v>
      </c>
      <c r="G28" s="214">
        <f t="shared" si="1"/>
        <v>0</v>
      </c>
      <c r="H28" s="215">
        <f t="shared" si="2"/>
        <v>0</v>
      </c>
    </row>
    <row r="29" spans="1:8" ht="15.75">
      <c r="A29" s="32">
        <f t="shared" si="0"/>
        <v>24</v>
      </c>
      <c r="B29" s="181" t="s">
        <v>469</v>
      </c>
      <c r="C29" s="53">
        <v>0</v>
      </c>
      <c r="D29" s="53">
        <v>0</v>
      </c>
      <c r="E29" s="53">
        <v>0</v>
      </c>
      <c r="F29" s="53">
        <v>0</v>
      </c>
      <c r="G29" s="214">
        <f t="shared" si="1"/>
        <v>0</v>
      </c>
      <c r="H29" s="215">
        <f t="shared" si="2"/>
        <v>0</v>
      </c>
    </row>
    <row r="30" spans="1:8" ht="15.75">
      <c r="A30" s="32">
        <f t="shared" si="0"/>
        <v>25</v>
      </c>
      <c r="B30" s="181" t="s">
        <v>116</v>
      </c>
      <c r="C30" s="53">
        <v>25085.16</v>
      </c>
      <c r="D30" s="53">
        <v>0</v>
      </c>
      <c r="E30" s="53">
        <v>20536.82</v>
      </c>
      <c r="F30" s="53">
        <v>0</v>
      </c>
      <c r="G30" s="214">
        <f t="shared" si="1"/>
        <v>-4548.34</v>
      </c>
      <c r="H30" s="215">
        <f t="shared" si="2"/>
        <v>0</v>
      </c>
    </row>
    <row r="31" spans="1:8" ht="15.75">
      <c r="A31" s="32">
        <f t="shared" si="0"/>
        <v>26</v>
      </c>
      <c r="B31" s="64" t="s">
        <v>117</v>
      </c>
      <c r="C31" s="53">
        <v>0</v>
      </c>
      <c r="D31" s="53">
        <v>0</v>
      </c>
      <c r="E31" s="53">
        <v>0</v>
      </c>
      <c r="F31" s="53">
        <v>0</v>
      </c>
      <c r="G31" s="214">
        <f t="shared" si="1"/>
        <v>0</v>
      </c>
      <c r="H31" s="215">
        <f t="shared" si="2"/>
        <v>0</v>
      </c>
    </row>
    <row r="32" spans="1:8" ht="15.75">
      <c r="A32" s="32">
        <f t="shared" si="0"/>
        <v>27</v>
      </c>
      <c r="B32" s="79" t="s">
        <v>67</v>
      </c>
      <c r="C32" s="66">
        <f>SUM(C33:C39)</f>
        <v>612791.7000000001</v>
      </c>
      <c r="D32" s="66">
        <f>SUM(D33:D39)</f>
        <v>28063.039999999997</v>
      </c>
      <c r="E32" s="66">
        <f>SUM(E33:E39)</f>
        <v>606742.7899999999</v>
      </c>
      <c r="F32" s="66">
        <f>SUM(F33:F39)</f>
        <v>8525.99</v>
      </c>
      <c r="G32" s="66">
        <f t="shared" si="1"/>
        <v>-6048.910000000149</v>
      </c>
      <c r="H32" s="200">
        <f t="shared" si="2"/>
        <v>-19537.049999999996</v>
      </c>
    </row>
    <row r="33" spans="1:8" ht="15.75">
      <c r="A33" s="32">
        <f t="shared" si="0"/>
        <v>28</v>
      </c>
      <c r="B33" s="64" t="s">
        <v>199</v>
      </c>
      <c r="C33" s="53">
        <v>357042.39</v>
      </c>
      <c r="D33" s="53">
        <v>15982.8</v>
      </c>
      <c r="E33" s="53">
        <v>352632.4</v>
      </c>
      <c r="F33" s="53">
        <v>0</v>
      </c>
      <c r="G33" s="214">
        <f t="shared" si="1"/>
        <v>-4409.989999999991</v>
      </c>
      <c r="H33" s="215">
        <f t="shared" si="2"/>
        <v>-15982.8</v>
      </c>
    </row>
    <row r="34" spans="1:8" ht="15.75">
      <c r="A34" s="32">
        <f t="shared" si="0"/>
        <v>29</v>
      </c>
      <c r="B34" s="64" t="s">
        <v>200</v>
      </c>
      <c r="C34" s="53">
        <v>136729.22</v>
      </c>
      <c r="D34" s="53">
        <v>3154.93</v>
      </c>
      <c r="E34" s="53">
        <v>135970.13</v>
      </c>
      <c r="F34" s="53">
        <v>2594.13</v>
      </c>
      <c r="G34" s="214">
        <f t="shared" si="1"/>
        <v>-759.0899999999965</v>
      </c>
      <c r="H34" s="215">
        <f t="shared" si="2"/>
        <v>-560.7999999999997</v>
      </c>
    </row>
    <row r="35" spans="1:8" ht="15.75">
      <c r="A35" s="32">
        <f t="shared" si="0"/>
        <v>30</v>
      </c>
      <c r="B35" s="64" t="s">
        <v>201</v>
      </c>
      <c r="C35" s="53">
        <v>18634.18</v>
      </c>
      <c r="D35" s="53">
        <v>0</v>
      </c>
      <c r="E35" s="53">
        <v>11105.36</v>
      </c>
      <c r="F35" s="53">
        <v>0</v>
      </c>
      <c r="G35" s="214">
        <f t="shared" si="1"/>
        <v>-7528.82</v>
      </c>
      <c r="H35" s="215">
        <f t="shared" si="2"/>
        <v>0</v>
      </c>
    </row>
    <row r="36" spans="1:8" ht="15.75">
      <c r="A36" s="32">
        <f t="shared" si="0"/>
        <v>31</v>
      </c>
      <c r="B36" s="64" t="s">
        <v>202</v>
      </c>
      <c r="C36" s="53">
        <v>30113.34</v>
      </c>
      <c r="D36" s="53">
        <v>274.03</v>
      </c>
      <c r="E36" s="53">
        <v>19484.72</v>
      </c>
      <c r="F36" s="53">
        <v>14.04</v>
      </c>
      <c r="G36" s="214">
        <f t="shared" si="1"/>
        <v>-10628.619999999999</v>
      </c>
      <c r="H36" s="215">
        <f t="shared" si="2"/>
        <v>-259.98999999999995</v>
      </c>
    </row>
    <row r="37" spans="1:8" ht="15.75">
      <c r="A37" s="32">
        <f t="shared" si="0"/>
        <v>32</v>
      </c>
      <c r="B37" s="48" t="s">
        <v>207</v>
      </c>
      <c r="C37" s="53">
        <v>628.4</v>
      </c>
      <c r="D37" s="53">
        <v>7146.36</v>
      </c>
      <c r="E37" s="53">
        <v>54.6</v>
      </c>
      <c r="F37" s="53">
        <v>0</v>
      </c>
      <c r="G37" s="214">
        <f t="shared" si="1"/>
        <v>-573.8</v>
      </c>
      <c r="H37" s="215">
        <f t="shared" si="2"/>
        <v>-7146.36</v>
      </c>
    </row>
    <row r="38" spans="1:8" ht="15.75">
      <c r="A38" s="32">
        <f t="shared" si="0"/>
        <v>33</v>
      </c>
      <c r="B38" s="64" t="s">
        <v>208</v>
      </c>
      <c r="C38" s="53">
        <v>16411.74</v>
      </c>
      <c r="D38" s="53">
        <v>208.76</v>
      </c>
      <c r="E38" s="53">
        <v>25399.33</v>
      </c>
      <c r="F38" s="53">
        <v>266</v>
      </c>
      <c r="G38" s="214">
        <f t="shared" si="1"/>
        <v>8987.59</v>
      </c>
      <c r="H38" s="215">
        <f t="shared" si="2"/>
        <v>57.24000000000001</v>
      </c>
    </row>
    <row r="39" spans="1:8" ht="15.75">
      <c r="A39" s="32">
        <f t="shared" si="0"/>
        <v>34</v>
      </c>
      <c r="B39" s="64" t="s">
        <v>209</v>
      </c>
      <c r="C39" s="53">
        <v>53232.43</v>
      </c>
      <c r="D39" s="53">
        <v>1296.16</v>
      </c>
      <c r="E39" s="53">
        <v>62096.25</v>
      </c>
      <c r="F39" s="53">
        <v>5651.82</v>
      </c>
      <c r="G39" s="214">
        <f t="shared" si="1"/>
        <v>8863.82</v>
      </c>
      <c r="H39" s="215">
        <f t="shared" si="2"/>
        <v>4355.66</v>
      </c>
    </row>
    <row r="40" spans="1:8" ht="15.75">
      <c r="A40" s="32">
        <f t="shared" si="0"/>
        <v>35</v>
      </c>
      <c r="B40" s="79" t="s">
        <v>530</v>
      </c>
      <c r="C40" s="66">
        <f>SUM(C41:C42)</f>
        <v>210881.64</v>
      </c>
      <c r="D40" s="66">
        <f>SUM(D41:D42)</f>
        <v>15060.23</v>
      </c>
      <c r="E40" s="66">
        <f>E41+E42</f>
        <v>266751.82</v>
      </c>
      <c r="F40" s="66">
        <f>F41+F42</f>
        <v>7907.06</v>
      </c>
      <c r="G40" s="66">
        <f t="shared" si="1"/>
        <v>55870.17999999999</v>
      </c>
      <c r="H40" s="200">
        <f t="shared" si="2"/>
        <v>-7153.169999999999</v>
      </c>
    </row>
    <row r="41" spans="1:8" ht="15.75">
      <c r="A41" s="32">
        <f t="shared" si="0"/>
        <v>36</v>
      </c>
      <c r="B41" s="64" t="s">
        <v>210</v>
      </c>
      <c r="C41" s="53">
        <v>44807.44</v>
      </c>
      <c r="D41" s="53">
        <v>6971.11</v>
      </c>
      <c r="E41" s="53">
        <v>47606.12</v>
      </c>
      <c r="F41" s="53">
        <v>4545.06</v>
      </c>
      <c r="G41" s="214">
        <f t="shared" si="1"/>
        <v>2798.6800000000003</v>
      </c>
      <c r="H41" s="215">
        <f t="shared" si="2"/>
        <v>-2426.0499999999993</v>
      </c>
    </row>
    <row r="42" spans="1:8" ht="15.75">
      <c r="A42" s="32">
        <f t="shared" si="0"/>
        <v>37</v>
      </c>
      <c r="B42" s="64" t="s">
        <v>211</v>
      </c>
      <c r="C42" s="53">
        <v>166074.2</v>
      </c>
      <c r="D42" s="53">
        <v>8089.12</v>
      </c>
      <c r="E42" s="53">
        <v>219145.7</v>
      </c>
      <c r="F42" s="53">
        <v>3362</v>
      </c>
      <c r="G42" s="214">
        <f t="shared" si="1"/>
        <v>53071.5</v>
      </c>
      <c r="H42" s="215">
        <f t="shared" si="2"/>
        <v>-4727.12</v>
      </c>
    </row>
    <row r="43" spans="1:8" ht="15.75">
      <c r="A43" s="32">
        <f t="shared" si="0"/>
        <v>38</v>
      </c>
      <c r="B43" s="79" t="s">
        <v>501</v>
      </c>
      <c r="C43" s="91">
        <v>10104.58</v>
      </c>
      <c r="D43" s="91">
        <v>557.52</v>
      </c>
      <c r="E43" s="91">
        <v>7332.04</v>
      </c>
      <c r="F43" s="91">
        <v>687.06</v>
      </c>
      <c r="G43" s="214">
        <f t="shared" si="1"/>
        <v>-2772.54</v>
      </c>
      <c r="H43" s="215">
        <f t="shared" si="2"/>
        <v>129.53999999999996</v>
      </c>
    </row>
    <row r="44" spans="1:8" ht="15.75">
      <c r="A44" s="32">
        <f t="shared" si="0"/>
        <v>39</v>
      </c>
      <c r="B44" s="79" t="s">
        <v>355</v>
      </c>
      <c r="C44" s="66">
        <f>SUM(C45:C59)</f>
        <v>916355.64</v>
      </c>
      <c r="D44" s="66">
        <f>SUM(D45:D59)</f>
        <v>140367.22</v>
      </c>
      <c r="E44" s="66">
        <f>SUM(E45:E59)</f>
        <v>1040024.3600000001</v>
      </c>
      <c r="F44" s="66">
        <f>SUM(F45:F59)</f>
        <v>100180.54000000001</v>
      </c>
      <c r="G44" s="66">
        <f t="shared" si="1"/>
        <v>123668.72000000009</v>
      </c>
      <c r="H44" s="200">
        <f t="shared" si="2"/>
        <v>-40186.67999999999</v>
      </c>
    </row>
    <row r="45" spans="1:8" ht="15.75">
      <c r="A45" s="32">
        <f t="shared" si="0"/>
        <v>40</v>
      </c>
      <c r="B45" s="64" t="s">
        <v>213</v>
      </c>
      <c r="C45" s="53">
        <v>9948.93</v>
      </c>
      <c r="D45" s="53">
        <v>33231.52</v>
      </c>
      <c r="E45" s="53">
        <v>30160.87</v>
      </c>
      <c r="F45" s="53">
        <v>18655.19</v>
      </c>
      <c r="G45" s="214">
        <f t="shared" si="1"/>
        <v>20211.94</v>
      </c>
      <c r="H45" s="215">
        <f t="shared" si="2"/>
        <v>-14576.329999999998</v>
      </c>
    </row>
    <row r="46" spans="1:8" ht="15.75">
      <c r="A46" s="32">
        <f t="shared" si="0"/>
        <v>41</v>
      </c>
      <c r="B46" s="64" t="s">
        <v>212</v>
      </c>
      <c r="C46" s="53">
        <v>16958.36</v>
      </c>
      <c r="D46" s="53">
        <v>7121.26</v>
      </c>
      <c r="E46" s="53">
        <v>22554.15</v>
      </c>
      <c r="F46" s="53">
        <v>9243.68</v>
      </c>
      <c r="G46" s="214">
        <f t="shared" si="1"/>
        <v>5595.790000000001</v>
      </c>
      <c r="H46" s="215">
        <f t="shared" si="2"/>
        <v>2122.42</v>
      </c>
    </row>
    <row r="47" spans="1:8" ht="15.75">
      <c r="A47" s="32">
        <f t="shared" si="0"/>
        <v>42</v>
      </c>
      <c r="B47" s="64" t="s">
        <v>214</v>
      </c>
      <c r="C47" s="53">
        <v>82663.02</v>
      </c>
      <c r="D47" s="53">
        <v>4958.61</v>
      </c>
      <c r="E47" s="53">
        <v>79432.83</v>
      </c>
      <c r="F47" s="53">
        <v>2336.88</v>
      </c>
      <c r="G47" s="214">
        <f t="shared" si="1"/>
        <v>-3230.1900000000023</v>
      </c>
      <c r="H47" s="215">
        <f t="shared" si="2"/>
        <v>-2621.7299999999996</v>
      </c>
    </row>
    <row r="48" spans="1:8" ht="15.75">
      <c r="A48" s="32">
        <f t="shared" si="0"/>
        <v>43</v>
      </c>
      <c r="B48" s="64" t="s">
        <v>215</v>
      </c>
      <c r="C48" s="53">
        <v>4390.93</v>
      </c>
      <c r="D48" s="53">
        <v>23.67</v>
      </c>
      <c r="E48" s="53">
        <v>1969.04</v>
      </c>
      <c r="F48" s="53">
        <v>96.6</v>
      </c>
      <c r="G48" s="214">
        <f t="shared" si="1"/>
        <v>-2421.8900000000003</v>
      </c>
      <c r="H48" s="215">
        <f t="shared" si="2"/>
        <v>72.92999999999999</v>
      </c>
    </row>
    <row r="49" spans="1:8" ht="15.75">
      <c r="A49" s="32">
        <f t="shared" si="0"/>
        <v>44</v>
      </c>
      <c r="B49" s="64" t="s">
        <v>216</v>
      </c>
      <c r="C49" s="53">
        <v>71428.54</v>
      </c>
      <c r="D49" s="53">
        <v>4347.58</v>
      </c>
      <c r="E49" s="53">
        <v>71738.58</v>
      </c>
      <c r="F49" s="53">
        <v>1827.71</v>
      </c>
      <c r="G49" s="214">
        <f t="shared" si="1"/>
        <v>310.04000000000815</v>
      </c>
      <c r="H49" s="215">
        <f t="shared" si="2"/>
        <v>-2519.87</v>
      </c>
    </row>
    <row r="50" spans="1:8" ht="15.75">
      <c r="A50" s="32">
        <f t="shared" si="0"/>
        <v>45</v>
      </c>
      <c r="B50" s="64" t="s">
        <v>217</v>
      </c>
      <c r="C50" s="53">
        <v>1655.9</v>
      </c>
      <c r="D50" s="53">
        <v>24.11</v>
      </c>
      <c r="E50" s="53">
        <v>1032.04</v>
      </c>
      <c r="F50" s="53">
        <v>120.24</v>
      </c>
      <c r="G50" s="214">
        <f t="shared" si="1"/>
        <v>-623.8600000000001</v>
      </c>
      <c r="H50" s="215">
        <f t="shared" si="2"/>
        <v>96.13</v>
      </c>
    </row>
    <row r="51" spans="1:8" ht="15.75">
      <c r="A51" s="32">
        <f t="shared" si="0"/>
        <v>46</v>
      </c>
      <c r="B51" s="64" t="s">
        <v>218</v>
      </c>
      <c r="C51" s="53">
        <v>66617.9</v>
      </c>
      <c r="D51" s="53">
        <v>1656.65</v>
      </c>
      <c r="E51" s="53">
        <v>69962.71</v>
      </c>
      <c r="F51" s="53">
        <v>846.85</v>
      </c>
      <c r="G51" s="214">
        <f t="shared" si="1"/>
        <v>3344.810000000012</v>
      </c>
      <c r="H51" s="215">
        <f t="shared" si="2"/>
        <v>-809.8000000000001</v>
      </c>
    </row>
    <row r="52" spans="1:8" ht="15.75">
      <c r="A52" s="32">
        <f t="shared" si="0"/>
        <v>47</v>
      </c>
      <c r="B52" s="64" t="s">
        <v>219</v>
      </c>
      <c r="C52" s="53">
        <v>3253.89</v>
      </c>
      <c r="D52" s="53">
        <v>163.01</v>
      </c>
      <c r="E52" s="53">
        <v>2975</v>
      </c>
      <c r="F52" s="53">
        <v>0</v>
      </c>
      <c r="G52" s="214">
        <f t="shared" si="1"/>
        <v>-278.8899999999999</v>
      </c>
      <c r="H52" s="215">
        <f t="shared" si="2"/>
        <v>-163.01</v>
      </c>
    </row>
    <row r="53" spans="1:8" ht="15.75">
      <c r="A53" s="32">
        <f t="shared" si="0"/>
        <v>48</v>
      </c>
      <c r="B53" s="64" t="s">
        <v>220</v>
      </c>
      <c r="C53" s="53">
        <v>40014.91</v>
      </c>
      <c r="D53" s="53">
        <v>0</v>
      </c>
      <c r="E53" s="53">
        <v>35773.39</v>
      </c>
      <c r="F53" s="53">
        <v>0</v>
      </c>
      <c r="G53" s="214">
        <f t="shared" si="1"/>
        <v>-4241.520000000004</v>
      </c>
      <c r="H53" s="215">
        <f t="shared" si="2"/>
        <v>0</v>
      </c>
    </row>
    <row r="54" spans="1:8" ht="15.75">
      <c r="A54" s="32">
        <f t="shared" si="0"/>
        <v>49</v>
      </c>
      <c r="B54" s="64" t="s">
        <v>221</v>
      </c>
      <c r="C54" s="53">
        <v>3459.48</v>
      </c>
      <c r="D54" s="53">
        <v>127.26</v>
      </c>
      <c r="E54" s="53">
        <v>3639.06</v>
      </c>
      <c r="F54" s="53">
        <v>0</v>
      </c>
      <c r="G54" s="214">
        <f t="shared" si="1"/>
        <v>179.57999999999993</v>
      </c>
      <c r="H54" s="215">
        <f t="shared" si="2"/>
        <v>-127.26</v>
      </c>
    </row>
    <row r="55" spans="1:8" ht="15.75">
      <c r="A55" s="32">
        <f t="shared" si="0"/>
        <v>50</v>
      </c>
      <c r="B55" s="64" t="s">
        <v>222</v>
      </c>
      <c r="C55" s="53">
        <v>9820.76</v>
      </c>
      <c r="D55" s="53">
        <v>1577.99</v>
      </c>
      <c r="E55" s="53">
        <v>12966.71</v>
      </c>
      <c r="F55" s="53">
        <v>440</v>
      </c>
      <c r="G55" s="214">
        <f t="shared" si="1"/>
        <v>3145.949999999999</v>
      </c>
      <c r="H55" s="215">
        <f t="shared" si="2"/>
        <v>-1137.99</v>
      </c>
    </row>
    <row r="56" spans="1:8" ht="15.75">
      <c r="A56" s="32">
        <f t="shared" si="0"/>
        <v>51</v>
      </c>
      <c r="B56" s="64" t="s">
        <v>164</v>
      </c>
      <c r="C56" s="53">
        <v>29936.84</v>
      </c>
      <c r="D56" s="53">
        <v>0</v>
      </c>
      <c r="E56" s="53">
        <v>17984.8</v>
      </c>
      <c r="F56" s="53">
        <v>907.28</v>
      </c>
      <c r="G56" s="214">
        <f t="shared" si="1"/>
        <v>-11952.04</v>
      </c>
      <c r="H56" s="215">
        <f t="shared" si="2"/>
        <v>907.28</v>
      </c>
    </row>
    <row r="57" spans="1:8" ht="15.75">
      <c r="A57" s="32">
        <f t="shared" si="0"/>
        <v>52</v>
      </c>
      <c r="B57" s="64" t="s">
        <v>165</v>
      </c>
      <c r="C57" s="53">
        <v>0</v>
      </c>
      <c r="D57" s="53">
        <v>0</v>
      </c>
      <c r="E57" s="53">
        <v>98.07</v>
      </c>
      <c r="F57" s="53">
        <v>0</v>
      </c>
      <c r="G57" s="214">
        <f t="shared" si="1"/>
        <v>98.07</v>
      </c>
      <c r="H57" s="215">
        <f t="shared" si="2"/>
        <v>0</v>
      </c>
    </row>
    <row r="58" spans="1:8" ht="31.5">
      <c r="A58" s="32">
        <f t="shared" si="0"/>
        <v>53</v>
      </c>
      <c r="B58" s="64" t="s">
        <v>223</v>
      </c>
      <c r="C58" s="53">
        <v>263284.91</v>
      </c>
      <c r="D58" s="53">
        <v>40444.33</v>
      </c>
      <c r="E58" s="53">
        <v>332526.42</v>
      </c>
      <c r="F58" s="53">
        <v>31849.07</v>
      </c>
      <c r="G58" s="214">
        <f t="shared" si="1"/>
        <v>69241.51000000001</v>
      </c>
      <c r="H58" s="215">
        <f t="shared" si="2"/>
        <v>-8595.260000000002</v>
      </c>
    </row>
    <row r="59" spans="1:8" ht="15.75">
      <c r="A59" s="32">
        <f t="shared" si="0"/>
        <v>54</v>
      </c>
      <c r="B59" s="64" t="s">
        <v>224</v>
      </c>
      <c r="C59" s="53">
        <v>312921.27</v>
      </c>
      <c r="D59" s="53">
        <v>46691.23</v>
      </c>
      <c r="E59" s="53">
        <v>357210.69</v>
      </c>
      <c r="F59" s="53">
        <v>33857.04</v>
      </c>
      <c r="G59" s="214">
        <f t="shared" si="1"/>
        <v>44289.419999999984</v>
      </c>
      <c r="H59" s="215">
        <f t="shared" si="2"/>
        <v>-12834.190000000002</v>
      </c>
    </row>
    <row r="60" spans="1:8" ht="15.75">
      <c r="A60" s="32">
        <f t="shared" si="0"/>
        <v>55</v>
      </c>
      <c r="B60" s="79" t="s">
        <v>356</v>
      </c>
      <c r="C60" s="66">
        <f>C61+C62</f>
        <v>11703439.73</v>
      </c>
      <c r="D60" s="66">
        <f>D61+D62</f>
        <v>254616.39</v>
      </c>
      <c r="E60" s="66">
        <f>E61+E62</f>
        <v>12019069.719999999</v>
      </c>
      <c r="F60" s="66">
        <f>F61+F62</f>
        <v>196719.36000000002</v>
      </c>
      <c r="G60" s="66">
        <f t="shared" si="1"/>
        <v>315629.98999999836</v>
      </c>
      <c r="H60" s="200">
        <f t="shared" si="2"/>
        <v>-57897.03</v>
      </c>
    </row>
    <row r="61" spans="1:8" ht="15.75">
      <c r="A61" s="32">
        <f t="shared" si="0"/>
        <v>56</v>
      </c>
      <c r="B61" s="64" t="s">
        <v>225</v>
      </c>
      <c r="C61" s="53">
        <v>11016311</v>
      </c>
      <c r="D61" s="53">
        <v>46486.26</v>
      </c>
      <c r="E61" s="53">
        <v>11455053.36</v>
      </c>
      <c r="F61" s="53">
        <v>23455.13</v>
      </c>
      <c r="G61" s="214">
        <f t="shared" si="1"/>
        <v>438742.3599999994</v>
      </c>
      <c r="H61" s="215">
        <f t="shared" si="2"/>
        <v>-23031.13</v>
      </c>
    </row>
    <row r="62" spans="1:8" ht="15.75">
      <c r="A62" s="32">
        <f t="shared" si="0"/>
        <v>57</v>
      </c>
      <c r="B62" s="128" t="s">
        <v>47</v>
      </c>
      <c r="C62" s="66">
        <f>SUM(C63:C65)</f>
        <v>687128.73</v>
      </c>
      <c r="D62" s="66">
        <f>SUM(D63:D65)</f>
        <v>208130.13</v>
      </c>
      <c r="E62" s="66">
        <f>SUM(E63:E65)</f>
        <v>564016.36</v>
      </c>
      <c r="F62" s="66">
        <f>SUM(F63:F65)</f>
        <v>173264.23</v>
      </c>
      <c r="G62" s="66">
        <f t="shared" si="1"/>
        <v>-123112.37</v>
      </c>
      <c r="H62" s="200">
        <f t="shared" si="2"/>
        <v>-34865.899999999994</v>
      </c>
    </row>
    <row r="63" spans="1:8" s="190" customFormat="1" ht="16.5" customHeight="1">
      <c r="A63" s="32">
        <f t="shared" si="0"/>
        <v>58</v>
      </c>
      <c r="B63" s="197" t="s">
        <v>45</v>
      </c>
      <c r="C63" s="98">
        <v>0</v>
      </c>
      <c r="D63" s="98">
        <v>0</v>
      </c>
      <c r="E63" s="98">
        <v>0</v>
      </c>
      <c r="F63" s="98">
        <v>0</v>
      </c>
      <c r="G63" s="214">
        <f t="shared" si="1"/>
        <v>0</v>
      </c>
      <c r="H63" s="215">
        <f t="shared" si="2"/>
        <v>0</v>
      </c>
    </row>
    <row r="64" spans="1:8" ht="31.5">
      <c r="A64" s="32">
        <f t="shared" si="0"/>
        <v>59</v>
      </c>
      <c r="B64" s="197" t="s">
        <v>46</v>
      </c>
      <c r="C64" s="53">
        <v>684651.98</v>
      </c>
      <c r="D64" s="53">
        <v>208130.13</v>
      </c>
      <c r="E64" s="53">
        <v>563453.86</v>
      </c>
      <c r="F64" s="53">
        <v>173264.23</v>
      </c>
      <c r="G64" s="214">
        <f t="shared" si="1"/>
        <v>-121198.12</v>
      </c>
      <c r="H64" s="215">
        <f t="shared" si="2"/>
        <v>-34865.899999999994</v>
      </c>
    </row>
    <row r="65" spans="1:8" ht="15.75">
      <c r="A65" s="32">
        <f t="shared" si="0"/>
        <v>60</v>
      </c>
      <c r="B65" s="64" t="s">
        <v>392</v>
      </c>
      <c r="C65" s="53">
        <v>2476.75</v>
      </c>
      <c r="D65" s="53">
        <v>0</v>
      </c>
      <c r="E65" s="53">
        <v>562.5</v>
      </c>
      <c r="F65" s="53">
        <v>0</v>
      </c>
      <c r="G65" s="214">
        <f t="shared" si="1"/>
        <v>-1914.25</v>
      </c>
      <c r="H65" s="215">
        <f t="shared" si="2"/>
        <v>0</v>
      </c>
    </row>
    <row r="66" spans="1:8" ht="15.75">
      <c r="A66" s="32">
        <f t="shared" si="0"/>
        <v>61</v>
      </c>
      <c r="B66" s="79" t="s">
        <v>306</v>
      </c>
      <c r="C66" s="53">
        <v>3787340.38</v>
      </c>
      <c r="D66" s="53">
        <v>16690.11</v>
      </c>
      <c r="E66" s="53">
        <v>3885517.01</v>
      </c>
      <c r="F66" s="53">
        <v>8779.74</v>
      </c>
      <c r="G66" s="214">
        <f t="shared" si="1"/>
        <v>98176.62999999989</v>
      </c>
      <c r="H66" s="215">
        <f t="shared" si="2"/>
        <v>-7910.370000000001</v>
      </c>
    </row>
    <row r="67" spans="1:8" ht="15.75">
      <c r="A67" s="32">
        <f t="shared" si="0"/>
        <v>62</v>
      </c>
      <c r="B67" s="79" t="s">
        <v>68</v>
      </c>
      <c r="C67" s="53">
        <v>17189.51</v>
      </c>
      <c r="D67" s="53">
        <v>75.24</v>
      </c>
      <c r="E67" s="53">
        <v>29211.7</v>
      </c>
      <c r="F67" s="53">
        <v>93.4</v>
      </c>
      <c r="G67" s="214">
        <f t="shared" si="1"/>
        <v>12022.190000000002</v>
      </c>
      <c r="H67" s="215">
        <f t="shared" si="2"/>
        <v>18.16000000000001</v>
      </c>
    </row>
    <row r="68" spans="1:8" ht="15.75">
      <c r="A68" s="32">
        <f t="shared" si="0"/>
        <v>63</v>
      </c>
      <c r="B68" s="79" t="s">
        <v>48</v>
      </c>
      <c r="C68" s="66">
        <f>SUM(C69:C74)</f>
        <v>381808.44</v>
      </c>
      <c r="D68" s="66">
        <f>SUM(D69:D74)</f>
        <v>910.0699999999999</v>
      </c>
      <c r="E68" s="66">
        <f>SUM(E69:E74)</f>
        <v>422601.69999999995</v>
      </c>
      <c r="F68" s="66">
        <f>SUM(F69:F74)</f>
        <v>247.9</v>
      </c>
      <c r="G68" s="66">
        <f t="shared" si="1"/>
        <v>40793.25999999995</v>
      </c>
      <c r="H68" s="200">
        <f t="shared" si="2"/>
        <v>-662.17</v>
      </c>
    </row>
    <row r="69" spans="1:8" ht="15.75">
      <c r="A69" s="32">
        <f t="shared" si="0"/>
        <v>64</v>
      </c>
      <c r="B69" s="64" t="s">
        <v>152</v>
      </c>
      <c r="C69" s="53">
        <v>106925.35</v>
      </c>
      <c r="D69" s="53">
        <v>478.36</v>
      </c>
      <c r="E69" s="53">
        <v>122914.35</v>
      </c>
      <c r="F69" s="53">
        <v>5.87</v>
      </c>
      <c r="G69" s="214">
        <f t="shared" si="1"/>
        <v>15989</v>
      </c>
      <c r="H69" s="215">
        <f t="shared" si="2"/>
        <v>-472.49</v>
      </c>
    </row>
    <row r="70" spans="1:8" ht="15.75">
      <c r="A70" s="32">
        <f t="shared" si="0"/>
        <v>65</v>
      </c>
      <c r="B70" s="64" t="s">
        <v>226</v>
      </c>
      <c r="C70" s="53">
        <v>214537.84</v>
      </c>
      <c r="D70" s="53">
        <v>0</v>
      </c>
      <c r="E70" s="53">
        <v>225805.38</v>
      </c>
      <c r="F70" s="53">
        <v>0</v>
      </c>
      <c r="G70" s="214">
        <f t="shared" si="1"/>
        <v>11267.540000000008</v>
      </c>
      <c r="H70" s="215">
        <f t="shared" si="2"/>
        <v>0</v>
      </c>
    </row>
    <row r="71" spans="1:8" ht="15.75">
      <c r="A71" s="32">
        <f t="shared" si="0"/>
        <v>66</v>
      </c>
      <c r="B71" s="64" t="s">
        <v>227</v>
      </c>
      <c r="C71" s="53">
        <v>26828.1</v>
      </c>
      <c r="D71" s="53">
        <v>0</v>
      </c>
      <c r="E71" s="53">
        <v>41560</v>
      </c>
      <c r="F71" s="53">
        <v>0</v>
      </c>
      <c r="G71" s="214">
        <f t="shared" si="1"/>
        <v>14731.900000000001</v>
      </c>
      <c r="H71" s="215">
        <f t="shared" si="2"/>
        <v>0</v>
      </c>
    </row>
    <row r="72" spans="1:8" ht="15.75">
      <c r="A72" s="32">
        <f aca="true" t="shared" si="3" ref="A72:A80">A71+1</f>
        <v>67</v>
      </c>
      <c r="B72" s="64" t="s">
        <v>228</v>
      </c>
      <c r="C72" s="53">
        <v>26509.21</v>
      </c>
      <c r="D72" s="53">
        <v>244.45</v>
      </c>
      <c r="E72" s="53">
        <v>32098.62</v>
      </c>
      <c r="F72" s="53">
        <v>242.03</v>
      </c>
      <c r="G72" s="214">
        <f aca="true" t="shared" si="4" ref="G72:G99">E72-C72</f>
        <v>5589.41</v>
      </c>
      <c r="H72" s="215">
        <f aca="true" t="shared" si="5" ref="H72:H99">F72-D72</f>
        <v>-2.4199999999999875</v>
      </c>
    </row>
    <row r="73" spans="1:8" ht="15.75">
      <c r="A73" s="32">
        <f t="shared" si="3"/>
        <v>68</v>
      </c>
      <c r="B73" s="64" t="s">
        <v>229</v>
      </c>
      <c r="C73" s="53">
        <v>24.29</v>
      </c>
      <c r="D73" s="53">
        <v>187.26</v>
      </c>
      <c r="E73" s="53">
        <v>0</v>
      </c>
      <c r="F73" s="53">
        <v>0</v>
      </c>
      <c r="G73" s="214">
        <f t="shared" si="4"/>
        <v>-24.29</v>
      </c>
      <c r="H73" s="215">
        <f t="shared" si="5"/>
        <v>-187.26</v>
      </c>
    </row>
    <row r="74" spans="1:8" ht="15.75">
      <c r="A74" s="32">
        <f t="shared" si="3"/>
        <v>69</v>
      </c>
      <c r="B74" s="64" t="s">
        <v>230</v>
      </c>
      <c r="C74" s="53">
        <v>6983.65</v>
      </c>
      <c r="D74" s="53">
        <v>0</v>
      </c>
      <c r="E74" s="53">
        <v>223.35</v>
      </c>
      <c r="F74" s="53">
        <v>0</v>
      </c>
      <c r="G74" s="214">
        <f t="shared" si="4"/>
        <v>-6760.299999999999</v>
      </c>
      <c r="H74" s="215">
        <f t="shared" si="5"/>
        <v>0</v>
      </c>
    </row>
    <row r="75" spans="1:8" ht="15.75">
      <c r="A75" s="32">
        <f t="shared" si="3"/>
        <v>70</v>
      </c>
      <c r="B75" s="79" t="s">
        <v>91</v>
      </c>
      <c r="C75" s="53">
        <v>673.72</v>
      </c>
      <c r="D75" s="53">
        <v>0</v>
      </c>
      <c r="E75" s="53">
        <v>0</v>
      </c>
      <c r="F75" s="53">
        <v>0</v>
      </c>
      <c r="G75" s="214">
        <f t="shared" si="4"/>
        <v>-673.72</v>
      </c>
      <c r="H75" s="215">
        <f t="shared" si="5"/>
        <v>0</v>
      </c>
    </row>
    <row r="76" spans="1:8" ht="15.75">
      <c r="A76" s="32">
        <f t="shared" si="3"/>
        <v>71</v>
      </c>
      <c r="B76" s="79" t="s">
        <v>567</v>
      </c>
      <c r="C76" s="53">
        <v>0</v>
      </c>
      <c r="D76" s="53">
        <v>0</v>
      </c>
      <c r="E76" s="53">
        <v>0</v>
      </c>
      <c r="F76" s="53">
        <v>98.86</v>
      </c>
      <c r="G76" s="214">
        <f t="shared" si="4"/>
        <v>0</v>
      </c>
      <c r="H76" s="215">
        <f t="shared" si="5"/>
        <v>98.86</v>
      </c>
    </row>
    <row r="77" spans="1:8" ht="15.75">
      <c r="A77" s="32">
        <f t="shared" si="3"/>
        <v>72</v>
      </c>
      <c r="B77" s="79" t="s">
        <v>308</v>
      </c>
      <c r="C77" s="53">
        <v>30629.85</v>
      </c>
      <c r="D77" s="53">
        <v>454.45</v>
      </c>
      <c r="E77" s="53">
        <v>30627.86</v>
      </c>
      <c r="F77" s="53">
        <v>454.53</v>
      </c>
      <c r="G77" s="214">
        <f t="shared" si="4"/>
        <v>-1.9899999999979627</v>
      </c>
      <c r="H77" s="215">
        <f t="shared" si="5"/>
        <v>0.07999999999998408</v>
      </c>
    </row>
    <row r="78" spans="1:8" ht="15.75">
      <c r="A78" s="32">
        <f t="shared" si="3"/>
        <v>73</v>
      </c>
      <c r="B78" s="79" t="s">
        <v>466</v>
      </c>
      <c r="C78" s="53">
        <v>49450.03</v>
      </c>
      <c r="D78" s="53">
        <v>3705.92</v>
      </c>
      <c r="E78" s="53">
        <v>51708.85</v>
      </c>
      <c r="F78" s="53">
        <v>3426.57</v>
      </c>
      <c r="G78" s="214">
        <f t="shared" si="4"/>
        <v>2258.8199999999997</v>
      </c>
      <c r="H78" s="215">
        <f t="shared" si="5"/>
        <v>-279.3499999999999</v>
      </c>
    </row>
    <row r="79" spans="1:8" ht="15.75">
      <c r="A79" s="32">
        <f t="shared" si="3"/>
        <v>74</v>
      </c>
      <c r="B79" s="79" t="s">
        <v>49</v>
      </c>
      <c r="C79" s="66">
        <f>C80+C81</f>
        <v>1425377.52</v>
      </c>
      <c r="D79" s="66">
        <f>D80+D81</f>
        <v>22877.649999999998</v>
      </c>
      <c r="E79" s="66">
        <f>E80+E81</f>
        <v>2853078.6900000004</v>
      </c>
      <c r="F79" s="66">
        <f>F80+F81</f>
        <v>2764.93</v>
      </c>
      <c r="G79" s="66">
        <f t="shared" si="4"/>
        <v>1427701.1700000004</v>
      </c>
      <c r="H79" s="200">
        <f t="shared" si="5"/>
        <v>-20112.719999999998</v>
      </c>
    </row>
    <row r="80" spans="1:8" ht="31.5">
      <c r="A80" s="32">
        <f t="shared" si="3"/>
        <v>75</v>
      </c>
      <c r="B80" s="79" t="s">
        <v>395</v>
      </c>
      <c r="C80" s="91">
        <v>455.5</v>
      </c>
      <c r="D80" s="91">
        <v>2253.57</v>
      </c>
      <c r="E80" s="91">
        <v>404.79</v>
      </c>
      <c r="F80" s="91">
        <v>0.04</v>
      </c>
      <c r="G80" s="214">
        <f t="shared" si="4"/>
        <v>-50.70999999999998</v>
      </c>
      <c r="H80" s="215">
        <f t="shared" si="5"/>
        <v>-2253.53</v>
      </c>
    </row>
    <row r="81" spans="1:8" ht="15.75">
      <c r="A81" s="32">
        <f aca="true" t="shared" si="6" ref="A81:A100">A80+1</f>
        <v>76</v>
      </c>
      <c r="B81" s="128" t="s">
        <v>50</v>
      </c>
      <c r="C81" s="66">
        <f>SUM(C82:C88)</f>
        <v>1424922.02</v>
      </c>
      <c r="D81" s="66">
        <f>SUM(D82:D88)</f>
        <v>20624.079999999998</v>
      </c>
      <c r="E81" s="66">
        <f>SUM(E82:E88)</f>
        <v>2852673.9000000004</v>
      </c>
      <c r="F81" s="66">
        <f>SUM(F82:F88)</f>
        <v>2764.89</v>
      </c>
      <c r="G81" s="66">
        <f t="shared" si="4"/>
        <v>1427751.8800000004</v>
      </c>
      <c r="H81" s="200">
        <f t="shared" si="5"/>
        <v>-17859.19</v>
      </c>
    </row>
    <row r="82" spans="1:8" ht="15.75">
      <c r="A82" s="32">
        <f t="shared" si="6"/>
        <v>77</v>
      </c>
      <c r="B82" s="64" t="s">
        <v>231</v>
      </c>
      <c r="C82" s="53">
        <v>843857.03</v>
      </c>
      <c r="D82" s="53">
        <v>0</v>
      </c>
      <c r="E82" s="53">
        <v>1390655.4</v>
      </c>
      <c r="F82" s="53">
        <v>0</v>
      </c>
      <c r="G82" s="214">
        <f t="shared" si="4"/>
        <v>546798.3699999999</v>
      </c>
      <c r="H82" s="215">
        <f t="shared" si="5"/>
        <v>0</v>
      </c>
    </row>
    <row r="83" spans="1:8" ht="15.75">
      <c r="A83" s="32">
        <f t="shared" si="6"/>
        <v>78</v>
      </c>
      <c r="B83" s="64" t="s">
        <v>232</v>
      </c>
      <c r="C83" s="53">
        <v>9359.07</v>
      </c>
      <c r="D83" s="53">
        <v>363.18</v>
      </c>
      <c r="E83" s="53">
        <v>9203.09</v>
      </c>
      <c r="F83" s="53">
        <v>355.09</v>
      </c>
      <c r="G83" s="214">
        <f t="shared" si="4"/>
        <v>-155.97999999999956</v>
      </c>
      <c r="H83" s="215">
        <f t="shared" si="5"/>
        <v>-8.090000000000032</v>
      </c>
    </row>
    <row r="84" spans="1:8" ht="15.75">
      <c r="A84" s="32">
        <f t="shared" si="6"/>
        <v>79</v>
      </c>
      <c r="B84" s="64" t="s">
        <v>233</v>
      </c>
      <c r="C84" s="53">
        <v>0</v>
      </c>
      <c r="D84" s="53">
        <v>0</v>
      </c>
      <c r="E84" s="53">
        <v>0</v>
      </c>
      <c r="F84" s="53">
        <v>0</v>
      </c>
      <c r="G84" s="214">
        <f t="shared" si="4"/>
        <v>0</v>
      </c>
      <c r="H84" s="215">
        <f t="shared" si="5"/>
        <v>0</v>
      </c>
    </row>
    <row r="85" spans="1:8" ht="15.75">
      <c r="A85" s="32">
        <f t="shared" si="6"/>
        <v>80</v>
      </c>
      <c r="B85" s="64" t="s">
        <v>234</v>
      </c>
      <c r="C85" s="53">
        <v>11573.72</v>
      </c>
      <c r="D85" s="53">
        <v>1374.71</v>
      </c>
      <c r="E85" s="53">
        <v>25882.05</v>
      </c>
      <c r="F85" s="53">
        <v>1532.64</v>
      </c>
      <c r="G85" s="214">
        <f t="shared" si="4"/>
        <v>14308.33</v>
      </c>
      <c r="H85" s="215">
        <f t="shared" si="5"/>
        <v>157.93000000000006</v>
      </c>
    </row>
    <row r="86" spans="1:8" ht="15.75">
      <c r="A86" s="32">
        <f t="shared" si="6"/>
        <v>81</v>
      </c>
      <c r="B86" s="64" t="s">
        <v>235</v>
      </c>
      <c r="C86" s="53">
        <v>37786</v>
      </c>
      <c r="D86" s="53">
        <v>0</v>
      </c>
      <c r="E86" s="53">
        <v>158947.08</v>
      </c>
      <c r="F86" s="53">
        <v>0</v>
      </c>
      <c r="G86" s="214">
        <f t="shared" si="4"/>
        <v>121161.07999999999</v>
      </c>
      <c r="H86" s="215">
        <f t="shared" si="5"/>
        <v>0</v>
      </c>
    </row>
    <row r="87" spans="1:8" ht="15.75">
      <c r="A87" s="32">
        <f t="shared" si="6"/>
        <v>82</v>
      </c>
      <c r="B87" s="64" t="s">
        <v>236</v>
      </c>
      <c r="C87" s="53">
        <v>77420</v>
      </c>
      <c r="D87" s="53">
        <v>0</v>
      </c>
      <c r="E87" s="53">
        <v>74855.54</v>
      </c>
      <c r="F87" s="53">
        <v>0</v>
      </c>
      <c r="G87" s="214">
        <f t="shared" si="4"/>
        <v>-2564.4600000000064</v>
      </c>
      <c r="H87" s="215">
        <f t="shared" si="5"/>
        <v>0</v>
      </c>
    </row>
    <row r="88" spans="1:8" ht="15.75">
      <c r="A88" s="32">
        <f t="shared" si="6"/>
        <v>83</v>
      </c>
      <c r="B88" s="64" t="s">
        <v>285</v>
      </c>
      <c r="C88" s="53">
        <v>444926.2</v>
      </c>
      <c r="D88" s="53">
        <v>18886.19</v>
      </c>
      <c r="E88" s="53">
        <v>1193130.74</v>
      </c>
      <c r="F88" s="53">
        <v>877.16</v>
      </c>
      <c r="G88" s="214">
        <f t="shared" si="4"/>
        <v>748204.54</v>
      </c>
      <c r="H88" s="215">
        <f t="shared" si="5"/>
        <v>-18009.03</v>
      </c>
    </row>
    <row r="89" spans="1:8" ht="31.5">
      <c r="A89" s="32">
        <f t="shared" si="6"/>
        <v>84</v>
      </c>
      <c r="B89" s="79" t="s">
        <v>51</v>
      </c>
      <c r="C89" s="66">
        <f>SUM(C90:C96)</f>
        <v>3527068.74</v>
      </c>
      <c r="D89" s="66">
        <f>SUM(D90:D96)</f>
        <v>8643.01</v>
      </c>
      <c r="E89" s="66">
        <f>SUM(E90:E96)</f>
        <v>3073739.13</v>
      </c>
      <c r="F89" s="66">
        <f>SUM(F90:F96)</f>
        <v>7980.43</v>
      </c>
      <c r="G89" s="66">
        <f t="shared" si="4"/>
        <v>-453329.61000000034</v>
      </c>
      <c r="H89" s="200">
        <f t="shared" si="5"/>
        <v>-662.5799999999999</v>
      </c>
    </row>
    <row r="90" spans="1:8" ht="15.75">
      <c r="A90" s="32">
        <f t="shared" si="6"/>
        <v>85</v>
      </c>
      <c r="B90" s="64" t="s">
        <v>237</v>
      </c>
      <c r="C90" s="53">
        <v>287550.47</v>
      </c>
      <c r="D90" s="53">
        <v>0</v>
      </c>
      <c r="E90" s="53">
        <v>228896.95</v>
      </c>
      <c r="F90" s="53">
        <v>0</v>
      </c>
      <c r="G90" s="214">
        <f t="shared" si="4"/>
        <v>-58653.51999999996</v>
      </c>
      <c r="H90" s="215">
        <f t="shared" si="5"/>
        <v>0</v>
      </c>
    </row>
    <row r="91" spans="1:9" ht="15.75">
      <c r="A91" s="32">
        <f t="shared" si="6"/>
        <v>86</v>
      </c>
      <c r="B91" s="473" t="s">
        <v>1216</v>
      </c>
      <c r="C91" s="53">
        <v>514618.53</v>
      </c>
      <c r="D91" s="53">
        <v>8643.01</v>
      </c>
      <c r="E91" s="53">
        <v>665186.09</v>
      </c>
      <c r="F91" s="53">
        <v>7980.43</v>
      </c>
      <c r="G91" s="214">
        <f t="shared" si="4"/>
        <v>150567.55999999994</v>
      </c>
      <c r="H91" s="215">
        <f t="shared" si="5"/>
        <v>-662.5799999999999</v>
      </c>
      <c r="I91" s="631"/>
    </row>
    <row r="92" spans="1:8" ht="15.75">
      <c r="A92" s="32">
        <f t="shared" si="6"/>
        <v>87</v>
      </c>
      <c r="B92" s="64" t="s">
        <v>276</v>
      </c>
      <c r="C92" s="53">
        <v>589894.91</v>
      </c>
      <c r="D92" s="53">
        <v>0</v>
      </c>
      <c r="E92" s="53">
        <v>0</v>
      </c>
      <c r="F92" s="53">
        <v>0</v>
      </c>
      <c r="G92" s="214">
        <f t="shared" si="4"/>
        <v>-589894.91</v>
      </c>
      <c r="H92" s="215">
        <f t="shared" si="5"/>
        <v>0</v>
      </c>
    </row>
    <row r="93" spans="1:8" ht="15.75">
      <c r="A93" s="32">
        <f t="shared" si="6"/>
        <v>88</v>
      </c>
      <c r="B93" s="64" t="s">
        <v>280</v>
      </c>
      <c r="C93" s="53">
        <v>0</v>
      </c>
      <c r="D93" s="53">
        <v>0</v>
      </c>
      <c r="E93" s="53">
        <v>0</v>
      </c>
      <c r="F93" s="53">
        <v>0</v>
      </c>
      <c r="G93" s="214">
        <f t="shared" si="4"/>
        <v>0</v>
      </c>
      <c r="H93" s="215">
        <f t="shared" si="5"/>
        <v>0</v>
      </c>
    </row>
    <row r="94" spans="1:8" ht="15.75">
      <c r="A94" s="32">
        <f t="shared" si="6"/>
        <v>89</v>
      </c>
      <c r="B94" s="64" t="s">
        <v>281</v>
      </c>
      <c r="C94" s="53">
        <v>2135004.83</v>
      </c>
      <c r="D94" s="53">
        <v>0</v>
      </c>
      <c r="E94" s="53">
        <v>2179656.09</v>
      </c>
      <c r="F94" s="53">
        <v>0</v>
      </c>
      <c r="G94" s="214">
        <f t="shared" si="4"/>
        <v>44651.25999999978</v>
      </c>
      <c r="H94" s="215">
        <f t="shared" si="5"/>
        <v>0</v>
      </c>
    </row>
    <row r="95" spans="1:8" ht="15.75">
      <c r="A95" s="32">
        <f t="shared" si="6"/>
        <v>90</v>
      </c>
      <c r="B95" s="64" t="s">
        <v>282</v>
      </c>
      <c r="C95" s="53">
        <v>0</v>
      </c>
      <c r="D95" s="53">
        <v>0</v>
      </c>
      <c r="E95" s="53">
        <v>0</v>
      </c>
      <c r="F95" s="53">
        <v>0</v>
      </c>
      <c r="G95" s="214">
        <f t="shared" si="4"/>
        <v>0</v>
      </c>
      <c r="H95" s="215">
        <f t="shared" si="5"/>
        <v>0</v>
      </c>
    </row>
    <row r="96" spans="1:8" ht="15.75">
      <c r="A96" s="32">
        <f t="shared" si="6"/>
        <v>91</v>
      </c>
      <c r="B96" s="64" t="s">
        <v>283</v>
      </c>
      <c r="C96" s="53">
        <v>0</v>
      </c>
      <c r="D96" s="53">
        <v>0</v>
      </c>
      <c r="E96" s="53">
        <v>0</v>
      </c>
      <c r="F96" s="53">
        <v>0</v>
      </c>
      <c r="G96" s="214">
        <f t="shared" si="4"/>
        <v>0</v>
      </c>
      <c r="H96" s="215">
        <f t="shared" si="5"/>
        <v>0</v>
      </c>
    </row>
    <row r="97" spans="1:8" ht="15.75">
      <c r="A97" s="32">
        <f t="shared" si="6"/>
        <v>92</v>
      </c>
      <c r="B97" s="128" t="s">
        <v>416</v>
      </c>
      <c r="C97" s="53">
        <v>34695</v>
      </c>
      <c r="D97" s="53">
        <v>0</v>
      </c>
      <c r="E97" s="53">
        <v>35450</v>
      </c>
      <c r="F97" s="53">
        <v>0</v>
      </c>
      <c r="G97" s="214">
        <f t="shared" si="4"/>
        <v>755</v>
      </c>
      <c r="H97" s="215">
        <f t="shared" si="5"/>
        <v>0</v>
      </c>
    </row>
    <row r="98" spans="1:8" ht="15.75">
      <c r="A98" s="32" t="s">
        <v>668</v>
      </c>
      <c r="B98" s="128" t="s">
        <v>610</v>
      </c>
      <c r="C98" s="53">
        <v>0</v>
      </c>
      <c r="D98" s="53">
        <v>0</v>
      </c>
      <c r="E98" s="53">
        <v>0</v>
      </c>
      <c r="F98" s="53">
        <v>0</v>
      </c>
      <c r="G98" s="214">
        <f t="shared" si="4"/>
        <v>0</v>
      </c>
      <c r="H98" s="215">
        <f t="shared" si="5"/>
        <v>0</v>
      </c>
    </row>
    <row r="99" spans="1:8" ht="15.75">
      <c r="A99" s="32">
        <f>A97+1</f>
        <v>93</v>
      </c>
      <c r="B99" s="79" t="s">
        <v>439</v>
      </c>
      <c r="C99" s="53">
        <v>2859.4</v>
      </c>
      <c r="D99" s="53">
        <v>21267.14</v>
      </c>
      <c r="E99" s="53">
        <v>86.41</v>
      </c>
      <c r="F99" s="53">
        <v>36154.86</v>
      </c>
      <c r="G99" s="214">
        <f t="shared" si="4"/>
        <v>-2772.9900000000002</v>
      </c>
      <c r="H99" s="215">
        <f t="shared" si="5"/>
        <v>14887.720000000001</v>
      </c>
    </row>
    <row r="100" spans="1:9" ht="32.25" thickBot="1">
      <c r="A100" s="33">
        <f t="shared" si="6"/>
        <v>94</v>
      </c>
      <c r="B100" s="65" t="s">
        <v>52</v>
      </c>
      <c r="C100" s="67">
        <f>C6+C19+C27+C32+C40+C43+C44+C60+C66+C67+C68+SUM(C75:C79)+C89+C97+C99</f>
        <v>25386228.080000006</v>
      </c>
      <c r="D100" s="67">
        <f>D6+D19+D27+D32+D40+D43+D44+D60+D66+D67+D68+SUM(D75:D79)+D89+D97+D99</f>
        <v>625337.5399999999</v>
      </c>
      <c r="E100" s="67">
        <f>E6+E19+E27+E32+E40+E43+E44+E60+E66+E67+E68+SUM(E75:E79)+E89+E97+E99</f>
        <v>27194199.609999992</v>
      </c>
      <c r="F100" s="67">
        <f>F6+F19+F27+F32+F40+F43+F44+F60+F66+F67+F68+SUM(F75:F79)+F89+F97+F99</f>
        <v>464384.2800000001</v>
      </c>
      <c r="G100" s="67">
        <f>E100-C100</f>
        <v>1807971.5299999863</v>
      </c>
      <c r="H100" s="203">
        <f>F100-D100</f>
        <v>-160953.25999999983</v>
      </c>
      <c r="I100" s="607"/>
    </row>
    <row r="101" spans="1:6" ht="15.75">
      <c r="A101" s="4"/>
      <c r="E101" s="608"/>
      <c r="F101" s="608"/>
    </row>
    <row r="102" spans="1:8" s="190" customFormat="1" ht="27" customHeight="1">
      <c r="A102" s="704" t="s">
        <v>284</v>
      </c>
      <c r="B102" s="705"/>
      <c r="C102" s="705"/>
      <c r="D102" s="705"/>
      <c r="E102" s="705"/>
      <c r="F102" s="705"/>
      <c r="G102" s="705"/>
      <c r="H102" s="706"/>
    </row>
    <row r="103" spans="1:2" ht="15.75">
      <c r="A103" s="680"/>
      <c r="B103" s="680"/>
    </row>
    <row r="104" ht="15.75">
      <c r="A104" s="537"/>
    </row>
    <row r="105" spans="1:2" ht="15.75">
      <c r="A105" s="664"/>
      <c r="B105" s="664"/>
    </row>
    <row r="106" ht="15.75">
      <c r="A106" s="537"/>
    </row>
    <row r="107" spans="1:2" ht="15.75">
      <c r="A107" s="664"/>
      <c r="B107" s="664"/>
    </row>
    <row r="972" ht="15.75">
      <c r="F972" s="1" t="s">
        <v>661</v>
      </c>
    </row>
    <row r="991" ht="15.75">
      <c r="D991" s="1" t="s">
        <v>579</v>
      </c>
    </row>
  </sheetData>
  <sheetProtection/>
  <mergeCells count="11">
    <mergeCell ref="A103:B103"/>
    <mergeCell ref="A105:B105"/>
    <mergeCell ref="A107:B107"/>
    <mergeCell ref="A102:H102"/>
    <mergeCell ref="A1:H1"/>
    <mergeCell ref="A3:A4"/>
    <mergeCell ref="B3:B4"/>
    <mergeCell ref="C3:D3"/>
    <mergeCell ref="E3:F3"/>
    <mergeCell ref="G3:H3"/>
    <mergeCell ref="A2:H2"/>
  </mergeCells>
  <printOptions gridLines="1"/>
  <pageMargins left="0.7480314960629921" right="0.7480314960629921" top="0.43" bottom="0.3937007874015748" header="0.39" footer="0.2362204724409449"/>
  <pageSetup fitToHeight="3" fitToWidth="3" horizontalDpi="600" verticalDpi="600" orientation="landscape" paperSize="9" scale="69" r:id="rId1"/>
  <rowBreaks count="1" manualBreakCount="1">
    <brk id="3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subject/>
  <dc:creator>Viest</dc:creator>
  <cp:keywords/>
  <dc:description/>
  <cp:lastModifiedBy>mlihan</cp:lastModifiedBy>
  <cp:lastPrinted>2011-04-28T10:41:33Z</cp:lastPrinted>
  <dcterms:created xsi:type="dcterms:W3CDTF">2002-06-05T18:53:25Z</dcterms:created>
  <dcterms:modified xsi:type="dcterms:W3CDTF">2011-05-10T08:18:12Z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