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5610" yWindow="630" windowWidth="14430" windowHeight="7350" tabRatio="1000" firstSheet="6" activeTab="16"/>
  </bookViews>
  <sheets>
    <sheet name="Obsah" sheetId="127" r:id="rId1"/>
    <sheet name="zmeny" sheetId="129" r:id="rId2"/>
    <sheet name="Vysvetlivky" sheetId="115" r:id="rId3"/>
    <sheet name="Súvzťažnosti" sheetId="82" r:id="rId4"/>
    <sheet name="T1-Dotácie podľa DZ" sheetId="23" r:id="rId5"/>
    <sheet name="T2-Ostatné dot mimo MŠ SR" sheetId="3" r:id="rId6"/>
    <sheet name="T3-Výnosy" sheetId="142" r:id="rId7"/>
    <sheet name="T4-Výnosy zo školného" sheetId="5" r:id="rId8"/>
    <sheet name="T5 - Analýza nákladov" sheetId="143" r:id="rId9"/>
    <sheet name="T6-Zamestnanci_a_mzdy" sheetId="76" r:id="rId10"/>
    <sheet name="T7_Doktorandi " sheetId="141" r:id="rId11"/>
    <sheet name="T8-Soc_štipendiá" sheetId="109" r:id="rId12"/>
    <sheet name="T9_ŠD " sheetId="116" r:id="rId13"/>
    <sheet name="T10-ŠJ " sheetId="146" r:id="rId14"/>
    <sheet name="T11-Zdroje KV" sheetId="90" r:id="rId15"/>
    <sheet name="T12-KV" sheetId="91" r:id="rId16"/>
    <sheet name="T13-Fondy" sheetId="145" r:id="rId17"/>
    <sheet name="T16 - Štruktúra hotovosti" sheetId="64" r:id="rId18"/>
    <sheet name="T17-Dotácie zo ŠF EU" sheetId="147" r:id="rId19"/>
    <sheet name="T18-Ostatné dotacie z kap MŠ SR" sheetId="61" r:id="rId20"/>
    <sheet name="T19-Štip_ z vlastných " sheetId="144" r:id="rId21"/>
    <sheet name="T20_motivačné štipendiá" sheetId="126" r:id="rId22"/>
    <sheet name="T21-štruktúra_384" sheetId="97" r:id="rId23"/>
    <sheet name="T22_Výnosy_soc_oblasť" sheetId="133" r:id="rId24"/>
    <sheet name="T23_Náklady_soc_oblasť" sheetId="134" r:id="rId25"/>
    <sheet name="T24a_Aktíva_1" sheetId="137" r:id="rId26"/>
    <sheet name="T24b_Aktíva_2" sheetId="138" r:id="rId27"/>
    <sheet name="T25_Pasíva " sheetId="139" r:id="rId28"/>
    <sheet name="T24__Aktíva" sheetId="135" state="hidden" r:id="rId29"/>
  </sheets>
  <definedNames>
    <definedName name="aaa" hidden="1">3</definedName>
    <definedName name="_xlnm.Print_Area" localSheetId="14">'T11-Zdroje KV'!$A$1:$D$23</definedName>
    <definedName name="SAPBEXrevision" hidden="1">7</definedName>
    <definedName name="SAPBEXsysID" hidden="1">"BS1"</definedName>
    <definedName name="SAPBEXwbID" hidden="1">"3TG3S316PX9BHXMQEBSXSYZZO"</definedName>
    <definedName name="xxx" hidden="1">"3TGMUFSSIAIMK2KTNC9DELQD0"</definedName>
  </definedNames>
  <calcPr calcId="145621"/>
</workbook>
</file>

<file path=xl/calcChain.xml><?xml version="1.0" encoding="utf-8"?>
<calcChain xmlns="http://schemas.openxmlformats.org/spreadsheetml/2006/main">
  <c r="D6" i="147" l="1"/>
  <c r="D8" i="147"/>
  <c r="D13" i="147"/>
  <c r="D15" i="147"/>
  <c r="D18" i="147"/>
  <c r="D19" i="147"/>
  <c r="D22" i="147"/>
  <c r="F15" i="147"/>
  <c r="H15" i="147"/>
  <c r="F19" i="147"/>
  <c r="H19" i="147"/>
  <c r="F6" i="147"/>
  <c r="H6" i="147"/>
  <c r="F8" i="147"/>
  <c r="F13" i="147"/>
  <c r="F18" i="147"/>
  <c r="F22" i="147"/>
  <c r="C6" i="147"/>
  <c r="C8" i="147"/>
  <c r="E8" i="147"/>
  <c r="G8" i="147"/>
  <c r="C13" i="147"/>
  <c r="C15" i="147"/>
  <c r="C18" i="147"/>
  <c r="C19" i="147"/>
  <c r="E6" i="147"/>
  <c r="E13" i="147"/>
  <c r="E15" i="147"/>
  <c r="E18" i="147"/>
  <c r="E19" i="147"/>
  <c r="E22" i="147"/>
  <c r="H21" i="147"/>
  <c r="G21" i="147"/>
  <c r="H20" i="147"/>
  <c r="G20" i="147"/>
  <c r="G19" i="147"/>
  <c r="H17" i="147"/>
  <c r="G17" i="147"/>
  <c r="H16" i="147"/>
  <c r="G16" i="147"/>
  <c r="G15" i="147"/>
  <c r="H14" i="147"/>
  <c r="G14" i="147"/>
  <c r="H13" i="147"/>
  <c r="G13" i="147"/>
  <c r="H12" i="147"/>
  <c r="G12" i="147"/>
  <c r="H11" i="147"/>
  <c r="G11" i="147"/>
  <c r="H10" i="147"/>
  <c r="G10" i="147"/>
  <c r="H9" i="147"/>
  <c r="G9" i="147"/>
  <c r="H7" i="147"/>
  <c r="G7" i="147"/>
  <c r="G6" i="147"/>
  <c r="J29" i="76"/>
  <c r="F29" i="76"/>
  <c r="J28" i="76"/>
  <c r="F28" i="76"/>
  <c r="F27" i="76"/>
  <c r="F22" i="76"/>
  <c r="J26" i="76"/>
  <c r="F26" i="76"/>
  <c r="J25" i="76"/>
  <c r="F25" i="76"/>
  <c r="J24" i="76"/>
  <c r="F24" i="76"/>
  <c r="J23" i="76"/>
  <c r="J22" i="76"/>
  <c r="F23" i="76"/>
  <c r="I22" i="76"/>
  <c r="H22" i="76"/>
  <c r="G22" i="76"/>
  <c r="E22" i="76"/>
  <c r="D22" i="76"/>
  <c r="C22" i="76"/>
  <c r="J21" i="76"/>
  <c r="F21" i="76"/>
  <c r="J20" i="76"/>
  <c r="F20" i="76"/>
  <c r="J19" i="76"/>
  <c r="F19" i="76"/>
  <c r="J18" i="76"/>
  <c r="F18" i="76"/>
  <c r="J17" i="76"/>
  <c r="F17" i="76"/>
  <c r="J16" i="76"/>
  <c r="E16" i="76"/>
  <c r="D16" i="76"/>
  <c r="C16" i="76"/>
  <c r="F16" i="76"/>
  <c r="J15" i="76"/>
  <c r="F15" i="76"/>
  <c r="J13" i="76"/>
  <c r="F13" i="76"/>
  <c r="J12" i="76"/>
  <c r="F12" i="76"/>
  <c r="J11" i="76"/>
  <c r="F11" i="76"/>
  <c r="J10" i="76"/>
  <c r="F10" i="76"/>
  <c r="J9" i="76"/>
  <c r="F9" i="76"/>
  <c r="J8" i="76"/>
  <c r="F8" i="76"/>
  <c r="I7" i="76"/>
  <c r="I30" i="76"/>
  <c r="H7" i="76"/>
  <c r="H30" i="76"/>
  <c r="G7" i="76"/>
  <c r="G30" i="76"/>
  <c r="E7" i="76"/>
  <c r="E30" i="76"/>
  <c r="D7" i="76"/>
  <c r="D30" i="76"/>
  <c r="C7" i="76"/>
  <c r="F7" i="76"/>
  <c r="F30" i="76"/>
  <c r="D21" i="146"/>
  <c r="C21" i="146"/>
  <c r="D20" i="146"/>
  <c r="D17" i="146"/>
  <c r="C17" i="146"/>
  <c r="D10" i="146"/>
  <c r="D12" i="146"/>
  <c r="D6" i="146"/>
  <c r="C6" i="146"/>
  <c r="A6" i="146"/>
  <c r="A7" i="146"/>
  <c r="A8" i="146"/>
  <c r="A9" i="146"/>
  <c r="A10" i="146"/>
  <c r="A11" i="146"/>
  <c r="A12" i="146"/>
  <c r="A13" i="146"/>
  <c r="A15" i="146"/>
  <c r="A16" i="146"/>
  <c r="A17" i="146"/>
  <c r="A18" i="146"/>
  <c r="A19" i="146"/>
  <c r="A20" i="146"/>
  <c r="A21" i="146"/>
  <c r="C5" i="146"/>
  <c r="C16" i="146"/>
  <c r="D14" i="116"/>
  <c r="D18" i="116"/>
  <c r="D13" i="116"/>
  <c r="D17" i="116"/>
  <c r="A9" i="116"/>
  <c r="A10" i="116"/>
  <c r="A11" i="116"/>
  <c r="A12" i="116"/>
  <c r="A13" i="116"/>
  <c r="A14" i="116"/>
  <c r="A15" i="116"/>
  <c r="A16" i="116"/>
  <c r="A17" i="116"/>
  <c r="A18" i="116"/>
  <c r="A7" i="116"/>
  <c r="J7" i="76"/>
  <c r="J30" i="76"/>
  <c r="D7" i="90"/>
  <c r="D14" i="90"/>
  <c r="D20" i="90"/>
  <c r="C7" i="90"/>
  <c r="C14" i="90"/>
  <c r="C20" i="90"/>
  <c r="A7" i="90"/>
  <c r="A8" i="90"/>
  <c r="A9" i="90"/>
  <c r="A10" i="90"/>
  <c r="A11" i="90"/>
  <c r="A12" i="90"/>
  <c r="A13" i="90"/>
  <c r="A14" i="90"/>
  <c r="A15" i="90"/>
  <c r="A17" i="90"/>
  <c r="A18" i="90"/>
  <c r="A19" i="90"/>
  <c r="A20" i="90"/>
  <c r="N18" i="145"/>
  <c r="M18" i="145"/>
  <c r="N16" i="145"/>
  <c r="M16" i="145"/>
  <c r="N15" i="145"/>
  <c r="M15" i="145"/>
  <c r="N14" i="145"/>
  <c r="M14" i="145"/>
  <c r="N13" i="145"/>
  <c r="M13" i="145"/>
  <c r="N12" i="145"/>
  <c r="M12" i="145"/>
  <c r="N11" i="145"/>
  <c r="M11" i="145"/>
  <c r="N10" i="145"/>
  <c r="M10" i="145"/>
  <c r="N9" i="145"/>
  <c r="M9" i="145"/>
  <c r="N8" i="145"/>
  <c r="M8" i="145"/>
  <c r="L7" i="145"/>
  <c r="K7" i="145"/>
  <c r="K17" i="145"/>
  <c r="L6" i="145"/>
  <c r="L17" i="145"/>
  <c r="J7" i="145"/>
  <c r="I7" i="145"/>
  <c r="I17" i="145"/>
  <c r="J6" i="145"/>
  <c r="H7" i="145"/>
  <c r="G7" i="145"/>
  <c r="G17" i="145"/>
  <c r="H6" i="145"/>
  <c r="H17" i="145"/>
  <c r="F7" i="145"/>
  <c r="E7" i="145"/>
  <c r="E17" i="145"/>
  <c r="F6" i="145"/>
  <c r="F17" i="145"/>
  <c r="D7" i="145"/>
  <c r="N7" i="145" s="1"/>
  <c r="C7" i="145"/>
  <c r="C17" i="145"/>
  <c r="M6" i="145"/>
  <c r="C5" i="64"/>
  <c r="C22" i="64"/>
  <c r="G46" i="139"/>
  <c r="F46" i="139"/>
  <c r="E46" i="139"/>
  <c r="D46" i="139"/>
  <c r="G42" i="139"/>
  <c r="F42" i="139"/>
  <c r="E42" i="139"/>
  <c r="D42" i="139"/>
  <c r="G32" i="139"/>
  <c r="F32" i="139"/>
  <c r="E32" i="139"/>
  <c r="D32" i="139"/>
  <c r="G24" i="139"/>
  <c r="F24" i="139"/>
  <c r="E24" i="139"/>
  <c r="D24" i="139"/>
  <c r="G20" i="139"/>
  <c r="G19" i="139"/>
  <c r="F20" i="139"/>
  <c r="F19" i="139"/>
  <c r="G13" i="139"/>
  <c r="F13" i="139"/>
  <c r="E13" i="139"/>
  <c r="D13" i="139"/>
  <c r="G7" i="139"/>
  <c r="G6" i="139"/>
  <c r="G49" i="139"/>
  <c r="F7" i="139"/>
  <c r="F6" i="139"/>
  <c r="F49" i="139"/>
  <c r="E7" i="139"/>
  <c r="E6" i="139"/>
  <c r="E49" i="139"/>
  <c r="D7" i="139"/>
  <c r="D6" i="139"/>
  <c r="D49" i="139"/>
  <c r="F36" i="138"/>
  <c r="F35" i="138"/>
  <c r="F34" i="138" s="1"/>
  <c r="G34" i="138"/>
  <c r="E34" i="138"/>
  <c r="D34" i="138"/>
  <c r="F33" i="138"/>
  <c r="F32" i="138"/>
  <c r="F31" i="138"/>
  <c r="F30" i="138"/>
  <c r="F28" i="138" s="1"/>
  <c r="F6" i="138" s="1"/>
  <c r="G28" i="138"/>
  <c r="E28" i="138"/>
  <c r="D28" i="138"/>
  <c r="F27" i="138"/>
  <c r="F26" i="138"/>
  <c r="F25" i="138"/>
  <c r="F24" i="138"/>
  <c r="F23" i="138"/>
  <c r="F22" i="138"/>
  <c r="F21" i="138"/>
  <c r="F20" i="138"/>
  <c r="F19" i="138"/>
  <c r="G19" i="138"/>
  <c r="E19" i="138"/>
  <c r="D19" i="138"/>
  <c r="G14" i="138"/>
  <c r="F14" i="138"/>
  <c r="E14" i="138"/>
  <c r="D14" i="138"/>
  <c r="F8" i="138"/>
  <c r="F7" i="138"/>
  <c r="G7" i="138"/>
  <c r="G6" i="138"/>
  <c r="E7" i="138"/>
  <c r="D7" i="138"/>
  <c r="D6" i="138"/>
  <c r="G26" i="137"/>
  <c r="F26" i="137"/>
  <c r="E26" i="137"/>
  <c r="D26" i="137"/>
  <c r="F25" i="137"/>
  <c r="F24" i="137"/>
  <c r="F23" i="137"/>
  <c r="F22" i="137"/>
  <c r="F21" i="137"/>
  <c r="F20" i="137"/>
  <c r="F19" i="137"/>
  <c r="F18" i="137"/>
  <c r="F17" i="137"/>
  <c r="F16" i="137"/>
  <c r="F15" i="137"/>
  <c r="F14" i="137"/>
  <c r="G14" i="137"/>
  <c r="E14" i="137"/>
  <c r="D14" i="137"/>
  <c r="F13" i="137"/>
  <c r="F12" i="137"/>
  <c r="F11" i="137"/>
  <c r="F10" i="137"/>
  <c r="F9" i="137"/>
  <c r="F7" i="137" s="1"/>
  <c r="F6" i="137" s="1"/>
  <c r="G7" i="137"/>
  <c r="G6" i="137"/>
  <c r="E7" i="137"/>
  <c r="D7" i="137"/>
  <c r="D6" i="137" s="1"/>
  <c r="E6" i="137"/>
  <c r="E41" i="134"/>
  <c r="D41" i="134"/>
  <c r="F40" i="134"/>
  <c r="F39" i="134"/>
  <c r="F38" i="134"/>
  <c r="F37" i="134"/>
  <c r="F36" i="134"/>
  <c r="F35" i="134"/>
  <c r="F34" i="134"/>
  <c r="F33" i="134"/>
  <c r="F32" i="134"/>
  <c r="F31" i="134"/>
  <c r="F30" i="134"/>
  <c r="F29" i="134"/>
  <c r="F28" i="134"/>
  <c r="F27" i="134"/>
  <c r="F26" i="134"/>
  <c r="F25" i="134"/>
  <c r="F24" i="134"/>
  <c r="F23" i="134"/>
  <c r="F22" i="134"/>
  <c r="F21" i="134"/>
  <c r="F20" i="134"/>
  <c r="F19" i="134"/>
  <c r="F18" i="134"/>
  <c r="F17" i="134"/>
  <c r="F16" i="134"/>
  <c r="F15" i="134"/>
  <c r="F14" i="134"/>
  <c r="F13" i="134"/>
  <c r="F12" i="134"/>
  <c r="F11" i="134"/>
  <c r="F10" i="134"/>
  <c r="F9" i="134"/>
  <c r="F8" i="134"/>
  <c r="F7" i="134"/>
  <c r="F6" i="134"/>
  <c r="F5" i="134"/>
  <c r="F4" i="134"/>
  <c r="F41" i="134"/>
  <c r="F42" i="133"/>
  <c r="F41" i="133"/>
  <c r="E39" i="133"/>
  <c r="E43" i="133"/>
  <c r="D39" i="133"/>
  <c r="F38" i="133"/>
  <c r="F37" i="133"/>
  <c r="F36" i="133"/>
  <c r="F35" i="133"/>
  <c r="F34" i="133"/>
  <c r="F33" i="133"/>
  <c r="F32" i="133"/>
  <c r="F31" i="133"/>
  <c r="F30" i="133"/>
  <c r="F29" i="133"/>
  <c r="F28" i="133"/>
  <c r="F27" i="133"/>
  <c r="F26" i="133"/>
  <c r="F25" i="133"/>
  <c r="F24" i="133"/>
  <c r="F23" i="133"/>
  <c r="F22" i="133"/>
  <c r="F21" i="133"/>
  <c r="F20" i="133"/>
  <c r="F19" i="133"/>
  <c r="F18" i="133"/>
  <c r="F17" i="133"/>
  <c r="F16" i="133"/>
  <c r="F15" i="133"/>
  <c r="F14" i="133"/>
  <c r="F13" i="133"/>
  <c r="F12" i="133"/>
  <c r="F11" i="133"/>
  <c r="F10" i="133"/>
  <c r="F9" i="133"/>
  <c r="F8" i="133"/>
  <c r="F7" i="133"/>
  <c r="F6" i="133"/>
  <c r="F5" i="133"/>
  <c r="F4" i="133"/>
  <c r="F39" i="133"/>
  <c r="M6" i="97"/>
  <c r="G6" i="97"/>
  <c r="H100" i="143"/>
  <c r="G100" i="143"/>
  <c r="H99" i="143"/>
  <c r="G99" i="143"/>
  <c r="H98" i="143"/>
  <c r="G98" i="143"/>
  <c r="H97" i="143"/>
  <c r="G97" i="143"/>
  <c r="H96" i="143"/>
  <c r="G96" i="143"/>
  <c r="H95" i="143"/>
  <c r="G95" i="143"/>
  <c r="H94" i="143"/>
  <c r="G94" i="143"/>
  <c r="H93" i="143"/>
  <c r="G93" i="143"/>
  <c r="H92" i="143"/>
  <c r="G92" i="143"/>
  <c r="H91" i="143"/>
  <c r="G91" i="143"/>
  <c r="H90" i="143"/>
  <c r="G90" i="143"/>
  <c r="F89" i="143"/>
  <c r="E89" i="143"/>
  <c r="D89" i="143"/>
  <c r="H89" i="143"/>
  <c r="C89" i="143"/>
  <c r="G89" i="143"/>
  <c r="H88" i="143"/>
  <c r="G88" i="143"/>
  <c r="H87" i="143"/>
  <c r="G87" i="143"/>
  <c r="H86" i="143"/>
  <c r="G86" i="143"/>
  <c r="H85" i="143"/>
  <c r="G85" i="143"/>
  <c r="H84" i="143"/>
  <c r="G84" i="143"/>
  <c r="H83" i="143"/>
  <c r="G83" i="143"/>
  <c r="H82" i="143"/>
  <c r="G82" i="143"/>
  <c r="F81" i="143"/>
  <c r="E81" i="143"/>
  <c r="E79" i="143"/>
  <c r="D81" i="143"/>
  <c r="C81" i="143"/>
  <c r="G81" i="143" s="1"/>
  <c r="C79" i="143"/>
  <c r="G79" i="143"/>
  <c r="H80" i="143"/>
  <c r="G80" i="143"/>
  <c r="F79" i="143"/>
  <c r="H78" i="143"/>
  <c r="G78" i="143"/>
  <c r="H77" i="143"/>
  <c r="G77" i="143"/>
  <c r="H76" i="143"/>
  <c r="G76" i="143"/>
  <c r="H75" i="143"/>
  <c r="G75" i="143"/>
  <c r="H74" i="143"/>
  <c r="G74" i="143"/>
  <c r="H73" i="143"/>
  <c r="G73" i="143"/>
  <c r="H72" i="143"/>
  <c r="G72" i="143"/>
  <c r="H71" i="143"/>
  <c r="G71" i="143"/>
  <c r="H70" i="143"/>
  <c r="G70" i="143"/>
  <c r="H69" i="143"/>
  <c r="G69" i="143"/>
  <c r="F68" i="143"/>
  <c r="E68" i="143"/>
  <c r="D68" i="143"/>
  <c r="H68" i="143" s="1"/>
  <c r="C68" i="143"/>
  <c r="H67" i="143"/>
  <c r="G67" i="143"/>
  <c r="H66" i="143"/>
  <c r="G66" i="143"/>
  <c r="H65" i="143"/>
  <c r="G65" i="143"/>
  <c r="H64" i="143"/>
  <c r="G64" i="143"/>
  <c r="H63" i="143"/>
  <c r="G63" i="143"/>
  <c r="F62" i="143"/>
  <c r="E62" i="143"/>
  <c r="E60" i="143"/>
  <c r="D62" i="143"/>
  <c r="C62" i="143"/>
  <c r="C60" i="143"/>
  <c r="H61" i="143"/>
  <c r="G61" i="143"/>
  <c r="D60" i="143"/>
  <c r="H59" i="143"/>
  <c r="G59" i="143"/>
  <c r="H58" i="143"/>
  <c r="G58" i="143"/>
  <c r="H57" i="143"/>
  <c r="G57" i="143"/>
  <c r="H56" i="143"/>
  <c r="G56" i="143"/>
  <c r="H55" i="143"/>
  <c r="G55" i="143"/>
  <c r="H54" i="143"/>
  <c r="G54" i="143"/>
  <c r="H53" i="143"/>
  <c r="G53" i="143"/>
  <c r="H52" i="143"/>
  <c r="G52" i="143"/>
  <c r="H51" i="143"/>
  <c r="G51" i="143"/>
  <c r="H50" i="143"/>
  <c r="G50" i="143"/>
  <c r="H49" i="143"/>
  <c r="G49" i="143"/>
  <c r="H48" i="143"/>
  <c r="G48" i="143"/>
  <c r="H47" i="143"/>
  <c r="G47" i="143"/>
  <c r="H46" i="143"/>
  <c r="G46" i="143"/>
  <c r="H45" i="143"/>
  <c r="G45" i="143"/>
  <c r="F44" i="143"/>
  <c r="E44" i="143"/>
  <c r="D44" i="143"/>
  <c r="H44" i="143" s="1"/>
  <c r="C44" i="143"/>
  <c r="H43" i="143"/>
  <c r="G43" i="143"/>
  <c r="H42" i="143"/>
  <c r="G42" i="143"/>
  <c r="H41" i="143"/>
  <c r="G41" i="143"/>
  <c r="F40" i="143"/>
  <c r="H40" i="143" s="1"/>
  <c r="E40" i="143"/>
  <c r="D40" i="143"/>
  <c r="C40" i="143"/>
  <c r="H39" i="143"/>
  <c r="G39" i="143"/>
  <c r="H38" i="143"/>
  <c r="G38" i="143"/>
  <c r="H37" i="143"/>
  <c r="G37" i="143"/>
  <c r="H36" i="143"/>
  <c r="G36" i="143"/>
  <c r="H35" i="143"/>
  <c r="G35" i="143"/>
  <c r="H34" i="143"/>
  <c r="G34" i="143"/>
  <c r="H33" i="143"/>
  <c r="G33" i="143"/>
  <c r="F32" i="143"/>
  <c r="E32" i="143"/>
  <c r="D32" i="143"/>
  <c r="H32" i="143"/>
  <c r="C32" i="143"/>
  <c r="H31" i="143"/>
  <c r="G31" i="143"/>
  <c r="H30" i="143"/>
  <c r="G30" i="143"/>
  <c r="H29" i="143"/>
  <c r="G29" i="143"/>
  <c r="H28" i="143"/>
  <c r="G28" i="143"/>
  <c r="F27" i="143"/>
  <c r="E27" i="143"/>
  <c r="D27" i="143"/>
  <c r="H27" i="143"/>
  <c r="C27" i="143"/>
  <c r="G27" i="143" s="1"/>
  <c r="H25" i="143"/>
  <c r="G25" i="143"/>
  <c r="H24" i="143"/>
  <c r="G24" i="143"/>
  <c r="H23" i="143"/>
  <c r="G23" i="143"/>
  <c r="H22" i="143"/>
  <c r="G22" i="143"/>
  <c r="H21" i="143"/>
  <c r="G21" i="143"/>
  <c r="H20" i="143"/>
  <c r="G20" i="143"/>
  <c r="F19" i="143"/>
  <c r="E19" i="143"/>
  <c r="D19" i="143"/>
  <c r="C19" i="143"/>
  <c r="H18" i="143"/>
  <c r="G18" i="143"/>
  <c r="H17" i="143"/>
  <c r="G17" i="143"/>
  <c r="H16" i="143"/>
  <c r="G16" i="143"/>
  <c r="H15" i="143"/>
  <c r="G15" i="143"/>
  <c r="H14" i="143"/>
  <c r="G14" i="143"/>
  <c r="H13" i="143"/>
  <c r="G13" i="143"/>
  <c r="H12" i="143"/>
  <c r="G12" i="143"/>
  <c r="H11" i="143"/>
  <c r="G11" i="143"/>
  <c r="H10" i="143"/>
  <c r="G10" i="143"/>
  <c r="H9" i="143"/>
  <c r="G9" i="143"/>
  <c r="H8" i="143"/>
  <c r="G8" i="143"/>
  <c r="H7" i="143"/>
  <c r="G7" i="143"/>
  <c r="A7" i="143"/>
  <c r="A8" i="143"/>
  <c r="A9" i="143"/>
  <c r="A10" i="143"/>
  <c r="A11" i="143"/>
  <c r="A12" i="143"/>
  <c r="A13" i="143"/>
  <c r="A14" i="143"/>
  <c r="A15" i="143"/>
  <c r="A16" i="143"/>
  <c r="A17" i="143"/>
  <c r="A18" i="143"/>
  <c r="A19" i="143"/>
  <c r="A20" i="143"/>
  <c r="A21" i="143"/>
  <c r="A22" i="143"/>
  <c r="A23" i="143"/>
  <c r="A24" i="143"/>
  <c r="A25" i="143"/>
  <c r="A26" i="143"/>
  <c r="A27" i="143"/>
  <c r="A28" i="143"/>
  <c r="A29" i="143"/>
  <c r="A30" i="143"/>
  <c r="A31" i="143"/>
  <c r="A32" i="143"/>
  <c r="A33" i="143"/>
  <c r="A34" i="143"/>
  <c r="A35" i="143"/>
  <c r="A36" i="143"/>
  <c r="A37" i="143"/>
  <c r="A38" i="143"/>
  <c r="A39" i="143"/>
  <c r="A40" i="143"/>
  <c r="A41" i="143"/>
  <c r="A42" i="143"/>
  <c r="A43" i="143"/>
  <c r="A44" i="143"/>
  <c r="A45" i="143"/>
  <c r="A46" i="143"/>
  <c r="A47" i="143"/>
  <c r="A48" i="143"/>
  <c r="A49" i="143"/>
  <c r="A50" i="143"/>
  <c r="A51" i="143"/>
  <c r="A52" i="143"/>
  <c r="A53" i="143"/>
  <c r="A54" i="143"/>
  <c r="A55" i="143"/>
  <c r="A56" i="143"/>
  <c r="A57" i="143"/>
  <c r="A58" i="143"/>
  <c r="A59" i="143"/>
  <c r="A60" i="143"/>
  <c r="A61" i="143"/>
  <c r="A62" i="143"/>
  <c r="A63" i="143"/>
  <c r="A64" i="143"/>
  <c r="A65" i="143"/>
  <c r="A66" i="143"/>
  <c r="A67" i="143"/>
  <c r="A68" i="143"/>
  <c r="A69" i="143"/>
  <c r="A70" i="143"/>
  <c r="A71" i="143"/>
  <c r="A72" i="143"/>
  <c r="A73" i="143"/>
  <c r="A74" i="143"/>
  <c r="A75" i="143"/>
  <c r="A76" i="143"/>
  <c r="A77" i="143"/>
  <c r="A78" i="143"/>
  <c r="A79" i="143"/>
  <c r="A80" i="143"/>
  <c r="A81" i="143"/>
  <c r="A82" i="143"/>
  <c r="A83" i="143"/>
  <c r="A84" i="143"/>
  <c r="A85" i="143"/>
  <c r="A86" i="143"/>
  <c r="A87" i="143"/>
  <c r="A88" i="143"/>
  <c r="A89" i="143"/>
  <c r="A90" i="143"/>
  <c r="A91" i="143"/>
  <c r="A93" i="143"/>
  <c r="A94" i="143"/>
  <c r="A95" i="143"/>
  <c r="A96" i="143"/>
  <c r="A97" i="143"/>
  <c r="A98" i="143"/>
  <c r="A100" i="143"/>
  <c r="A101" i="143"/>
  <c r="F6" i="143"/>
  <c r="E6" i="143"/>
  <c r="D6" i="143"/>
  <c r="H6" i="143"/>
  <c r="C6" i="143"/>
  <c r="C101" i="143" s="1"/>
  <c r="D14" i="5"/>
  <c r="C14" i="5"/>
  <c r="D9" i="5"/>
  <c r="C9" i="5"/>
  <c r="D5" i="5"/>
  <c r="C5" i="5"/>
  <c r="H57" i="142"/>
  <c r="G57" i="142"/>
  <c r="H56" i="142"/>
  <c r="G56" i="142"/>
  <c r="H55" i="142"/>
  <c r="G55" i="142"/>
  <c r="H54" i="142"/>
  <c r="G54" i="142"/>
  <c r="H53" i="142"/>
  <c r="G53" i="142"/>
  <c r="H52" i="142"/>
  <c r="G52" i="142"/>
  <c r="H50" i="142"/>
  <c r="G50" i="142"/>
  <c r="H49" i="142"/>
  <c r="G49" i="142"/>
  <c r="H48" i="142"/>
  <c r="G48" i="142"/>
  <c r="H47" i="142"/>
  <c r="G47" i="142"/>
  <c r="H46" i="142"/>
  <c r="G46" i="142"/>
  <c r="H45" i="142"/>
  <c r="G45" i="142"/>
  <c r="F44" i="142"/>
  <c r="E44" i="142"/>
  <c r="D44" i="142"/>
  <c r="H44" i="142"/>
  <c r="C44" i="142"/>
  <c r="H43" i="142"/>
  <c r="H42" i="142"/>
  <c r="H41" i="142"/>
  <c r="H40" i="142"/>
  <c r="H39" i="142"/>
  <c r="H38" i="142"/>
  <c r="H37" i="142"/>
  <c r="H36" i="142"/>
  <c r="H35" i="142"/>
  <c r="H34" i="142"/>
  <c r="H33" i="142"/>
  <c r="H32" i="142"/>
  <c r="H31" i="142"/>
  <c r="H30" i="142"/>
  <c r="H29" i="142"/>
  <c r="H28" i="142"/>
  <c r="H27" i="142"/>
  <c r="H26" i="142"/>
  <c r="F25" i="142"/>
  <c r="E25" i="142"/>
  <c r="D25" i="142"/>
  <c r="H25" i="142"/>
  <c r="C25" i="142"/>
  <c r="H24" i="142"/>
  <c r="H23" i="142"/>
  <c r="H22" i="142"/>
  <c r="F21" i="142"/>
  <c r="E21" i="142"/>
  <c r="D21" i="142"/>
  <c r="C21" i="142"/>
  <c r="H20" i="142"/>
  <c r="G20" i="142"/>
  <c r="H19" i="142"/>
  <c r="G19" i="142"/>
  <c r="H18" i="142"/>
  <c r="G18" i="142"/>
  <c r="H17" i="142"/>
  <c r="G17" i="142"/>
  <c r="H16" i="142"/>
  <c r="G16" i="142"/>
  <c r="H15" i="142"/>
  <c r="G15" i="142"/>
  <c r="H14" i="142"/>
  <c r="G14" i="142"/>
  <c r="H13" i="142"/>
  <c r="G13" i="142"/>
  <c r="H12" i="142"/>
  <c r="G12" i="142"/>
  <c r="F11" i="142"/>
  <c r="E11" i="142"/>
  <c r="D11" i="142"/>
  <c r="H11" i="142"/>
  <c r="C11" i="142"/>
  <c r="G11" i="142" s="1"/>
  <c r="H10" i="142"/>
  <c r="G10" i="142"/>
  <c r="H9" i="142"/>
  <c r="G9" i="142"/>
  <c r="H8" i="142"/>
  <c r="G8" i="142"/>
  <c r="H7" i="142"/>
  <c r="G7" i="142"/>
  <c r="A7" i="142"/>
  <c r="A8" i="142"/>
  <c r="A9" i="142"/>
  <c r="A10" i="142"/>
  <c r="A11" i="142"/>
  <c r="A12" i="142"/>
  <c r="A13" i="142"/>
  <c r="A14" i="142"/>
  <c r="A15" i="142"/>
  <c r="A16" i="142"/>
  <c r="A17" i="142"/>
  <c r="A18" i="142"/>
  <c r="A19" i="142"/>
  <c r="A20" i="142"/>
  <c r="A21" i="142"/>
  <c r="A22" i="142"/>
  <c r="A23" i="142"/>
  <c r="A24" i="142"/>
  <c r="A25" i="142"/>
  <c r="A26" i="142"/>
  <c r="A27" i="142"/>
  <c r="A28" i="142"/>
  <c r="A29" i="142"/>
  <c r="A30" i="142"/>
  <c r="A31" i="142"/>
  <c r="A32" i="142"/>
  <c r="A33" i="142"/>
  <c r="A34" i="142"/>
  <c r="A35" i="142"/>
  <c r="A36" i="142"/>
  <c r="A37" i="142"/>
  <c r="A38" i="142"/>
  <c r="A39" i="142"/>
  <c r="A40" i="142"/>
  <c r="A41" i="142"/>
  <c r="A42" i="142"/>
  <c r="A43" i="142"/>
  <c r="A44" i="142"/>
  <c r="A45" i="142"/>
  <c r="A46" i="142"/>
  <c r="A47" i="142"/>
  <c r="A48" i="142"/>
  <c r="A49" i="142"/>
  <c r="A50" i="142"/>
  <c r="A51" i="142"/>
  <c r="A52" i="142"/>
  <c r="A54" i="142"/>
  <c r="A55" i="142"/>
  <c r="A56" i="142"/>
  <c r="A57" i="142"/>
  <c r="A58" i="142"/>
  <c r="F6" i="142"/>
  <c r="E6" i="142"/>
  <c r="D6" i="142"/>
  <c r="D58" i="142"/>
  <c r="C6" i="142"/>
  <c r="C58" i="142"/>
  <c r="D16" i="3"/>
  <c r="C16" i="3"/>
  <c r="E19" i="3"/>
  <c r="E20" i="3"/>
  <c r="E21" i="3"/>
  <c r="E22" i="3"/>
  <c r="E23" i="3"/>
  <c r="E24" i="3"/>
  <c r="E25" i="3"/>
  <c r="E26" i="3"/>
  <c r="E27" i="3"/>
  <c r="E28" i="3"/>
  <c r="E29" i="3"/>
  <c r="E30" i="3"/>
  <c r="F11" i="141"/>
  <c r="F8" i="141"/>
  <c r="F7" i="141"/>
  <c r="F18" i="141"/>
  <c r="G17" i="141"/>
  <c r="G15" i="141"/>
  <c r="G14" i="141"/>
  <c r="G13" i="141"/>
  <c r="G12" i="141"/>
  <c r="E11" i="141"/>
  <c r="D11" i="141"/>
  <c r="C11" i="141"/>
  <c r="G11" i="141"/>
  <c r="G10" i="141"/>
  <c r="G9" i="141"/>
  <c r="E8" i="141"/>
  <c r="E7" i="141"/>
  <c r="E18" i="141"/>
  <c r="D8" i="141"/>
  <c r="D7" i="141"/>
  <c r="C8" i="141"/>
  <c r="A8" i="147"/>
  <c r="A9" i="147"/>
  <c r="A10" i="147"/>
  <c r="A11" i="147"/>
  <c r="A12" i="147"/>
  <c r="A13" i="147"/>
  <c r="A14" i="147"/>
  <c r="A15" i="147"/>
  <c r="A16" i="147"/>
  <c r="A17" i="147"/>
  <c r="A18" i="147"/>
  <c r="A19" i="147"/>
  <c r="A20" i="147"/>
  <c r="E9" i="126"/>
  <c r="D20" i="115"/>
  <c r="D19" i="82"/>
  <c r="D13" i="144"/>
  <c r="E13" i="144"/>
  <c r="F13" i="144"/>
  <c r="I20" i="91"/>
  <c r="I19" i="91"/>
  <c r="I18" i="91"/>
  <c r="I17" i="91"/>
  <c r="I16" i="91"/>
  <c r="I15" i="91"/>
  <c r="I14" i="91"/>
  <c r="I13" i="91"/>
  <c r="I12" i="91"/>
  <c r="I11" i="91"/>
  <c r="H10" i="91"/>
  <c r="H21" i="91"/>
  <c r="G10" i="91"/>
  <c r="G21" i="91"/>
  <c r="F10" i="91"/>
  <c r="F21" i="91"/>
  <c r="E10" i="91"/>
  <c r="E21" i="91"/>
  <c r="D10" i="91"/>
  <c r="D21" i="91"/>
  <c r="C10" i="91"/>
  <c r="I9" i="91"/>
  <c r="I8" i="91"/>
  <c r="I6" i="91"/>
  <c r="F16" i="144"/>
  <c r="E16" i="144"/>
  <c r="D16" i="144"/>
  <c r="C16" i="144"/>
  <c r="C13" i="144"/>
  <c r="F10" i="144"/>
  <c r="E10" i="144"/>
  <c r="D10" i="144"/>
  <c r="C10" i="144"/>
  <c r="F7" i="144"/>
  <c r="F6" i="144"/>
  <c r="E7" i="144"/>
  <c r="E6" i="144"/>
  <c r="D7" i="144"/>
  <c r="D6" i="144"/>
  <c r="C7" i="144"/>
  <c r="C6" i="144"/>
  <c r="C9" i="126"/>
  <c r="D6" i="126"/>
  <c r="D9" i="126"/>
  <c r="C6" i="61"/>
  <c r="D6" i="61"/>
  <c r="E6" i="61" s="1"/>
  <c r="E18" i="61" s="1"/>
  <c r="A7" i="61"/>
  <c r="E7" i="61"/>
  <c r="A8" i="61"/>
  <c r="A9" i="61"/>
  <c r="A10" i="61"/>
  <c r="E8" i="61"/>
  <c r="E10" i="61"/>
  <c r="E12" i="61"/>
  <c r="E13" i="61"/>
  <c r="C15" i="61"/>
  <c r="D15" i="61"/>
  <c r="D18" i="61"/>
  <c r="E16" i="61"/>
  <c r="A7" i="109"/>
  <c r="A8" i="109"/>
  <c r="A9" i="109"/>
  <c r="A10" i="109"/>
  <c r="C11" i="109"/>
  <c r="E9" i="109"/>
  <c r="E11" i="109"/>
  <c r="C12" i="109"/>
  <c r="E12" i="109"/>
  <c r="C5" i="3"/>
  <c r="D5" i="3"/>
  <c r="E5" i="3"/>
  <c r="E6" i="3"/>
  <c r="E7" i="3"/>
  <c r="E8" i="3"/>
  <c r="C9" i="3"/>
  <c r="D9" i="3"/>
  <c r="E9" i="3"/>
  <c r="E10" i="3"/>
  <c r="E11" i="3"/>
  <c r="C12" i="3"/>
  <c r="C31" i="3"/>
  <c r="D12" i="3"/>
  <c r="E13" i="3"/>
  <c r="E14" i="3"/>
  <c r="E15" i="3"/>
  <c r="E17" i="3"/>
  <c r="E18" i="3"/>
  <c r="E16" i="3"/>
  <c r="C5" i="23"/>
  <c r="D5" i="23"/>
  <c r="E5" i="23"/>
  <c r="A6" i="23"/>
  <c r="A7" i="23"/>
  <c r="A8" i="23"/>
  <c r="A9" i="23"/>
  <c r="A10" i="23"/>
  <c r="A11" i="23"/>
  <c r="A12" i="23"/>
  <c r="A13" i="23"/>
  <c r="A14" i="23"/>
  <c r="A15" i="23"/>
  <c r="A16" i="23"/>
  <c r="A17" i="23"/>
  <c r="A18" i="23"/>
  <c r="A19" i="23"/>
  <c r="E6" i="23"/>
  <c r="C7" i="23"/>
  <c r="D7" i="23"/>
  <c r="E7" i="23" s="1"/>
  <c r="E8" i="23"/>
  <c r="E9" i="23"/>
  <c r="E10" i="23"/>
  <c r="E11" i="23"/>
  <c r="E12" i="23"/>
  <c r="C13" i="23"/>
  <c r="D13" i="23"/>
  <c r="E13" i="23" s="1"/>
  <c r="E14" i="23"/>
  <c r="C15" i="23"/>
  <c r="D15" i="23"/>
  <c r="E15" i="23" s="1"/>
  <c r="E16" i="23"/>
  <c r="E17" i="23"/>
  <c r="E18" i="23"/>
  <c r="D43" i="133"/>
  <c r="F43" i="133"/>
  <c r="G62" i="143"/>
  <c r="E6" i="138"/>
  <c r="C21" i="91"/>
  <c r="I21" i="91"/>
  <c r="I10" i="91"/>
  <c r="E58" i="142"/>
  <c r="G58" i="142"/>
  <c r="D79" i="143"/>
  <c r="D101" i="143"/>
  <c r="H81" i="143"/>
  <c r="D19" i="23"/>
  <c r="H6" i="142"/>
  <c r="D59" i="142"/>
  <c r="J17" i="145"/>
  <c r="C18" i="61"/>
  <c r="F58" i="142"/>
  <c r="H58" i="142"/>
  <c r="G19" i="143"/>
  <c r="H79" i="143"/>
  <c r="E101" i="143"/>
  <c r="G32" i="143"/>
  <c r="G40" i="143"/>
  <c r="H62" i="143"/>
  <c r="F60" i="143"/>
  <c r="H60" i="143"/>
  <c r="H19" i="143"/>
  <c r="G44" i="143"/>
  <c r="G68" i="143"/>
  <c r="H18" i="147"/>
  <c r="H22" i="147"/>
  <c r="D9" i="146"/>
  <c r="D5" i="146"/>
  <c r="D16" i="146"/>
  <c r="C7" i="141"/>
  <c r="G8" i="141"/>
  <c r="M17" i="145"/>
  <c r="D6" i="145"/>
  <c r="G6" i="142"/>
  <c r="H21" i="142"/>
  <c r="G60" i="143"/>
  <c r="C22" i="147"/>
  <c r="G22" i="147"/>
  <c r="G18" i="147"/>
  <c r="F101" i="143"/>
  <c r="C19" i="23"/>
  <c r="E19" i="23"/>
  <c r="F59" i="142"/>
  <c r="E12" i="3"/>
  <c r="E31" i="3"/>
  <c r="E15" i="61"/>
  <c r="G21" i="142"/>
  <c r="G44" i="142"/>
  <c r="M7" i="145"/>
  <c r="C30" i="76"/>
  <c r="H8" i="147"/>
  <c r="D17" i="145"/>
  <c r="N17" i="145"/>
  <c r="N6" i="145"/>
  <c r="H101" i="143"/>
  <c r="F102" i="143"/>
  <c r="C16" i="141"/>
  <c r="G16" i="141"/>
  <c r="G7" i="141"/>
  <c r="G18" i="141"/>
  <c r="C18" i="141"/>
  <c r="D102" i="143" l="1"/>
  <c r="G101" i="143"/>
  <c r="G6" i="143"/>
</calcChain>
</file>

<file path=xl/comments1.xml><?xml version="1.0" encoding="utf-8"?>
<comments xmlns="http://schemas.openxmlformats.org/spreadsheetml/2006/main">
  <authors>
    <author>Ing. Gondárová Beata</author>
  </authors>
  <commentList>
    <comment ref="E9" authorId="0">
      <text>
        <r>
          <rPr>
            <b/>
            <sz val="8"/>
            <color indexed="81"/>
            <rFont val="Tahoma"/>
            <family val="2"/>
            <charset val="238"/>
          </rPr>
          <t>Ing. Gondárová Beata:</t>
        </r>
        <r>
          <rPr>
            <sz val="8"/>
            <color indexed="81"/>
            <rFont val="Tahoma"/>
            <family val="2"/>
            <charset val="238"/>
          </rPr>
          <t xml:space="preserve">
p. Juklová z VŠMU telef.14.3., že tá súvzť by mala byť len na SB (nie na SF ani na SE)
</t>
        </r>
      </text>
    </comment>
  </commentList>
</comments>
</file>

<file path=xl/sharedStrings.xml><?xml version="1.0" encoding="utf-8"?>
<sst xmlns="http://schemas.openxmlformats.org/spreadsheetml/2006/main" count="1868" uniqueCount="1393">
  <si>
    <r>
      <t xml:space="preserve">T16_R18_SB = výkazníctvo, súvaha, časť Aktíva, riadok 053,
</t>
    </r>
    <r>
      <rPr>
        <sz val="12"/>
        <rFont val="Times New Roman"/>
        <family val="1"/>
        <charset val="238"/>
      </rPr>
      <t>T16_R2_SB = 0 Sk (k 31. 12. 2011)</t>
    </r>
  </si>
  <si>
    <r>
      <t>Globálna hodnota na bankových účtoch z R18 sa kontroluje na Súvahu, časť Aktíva, r. 053.
Ak nie je údaj v R2 (dotačný účet) k 31. 12. 201</t>
    </r>
    <r>
      <rPr>
        <sz val="12"/>
        <color indexed="10"/>
        <rFont val="Times New Roman"/>
        <family val="1"/>
        <charset val="238"/>
      </rPr>
      <t>2</t>
    </r>
    <r>
      <rPr>
        <sz val="12"/>
        <rFont val="Times New Roman"/>
        <family val="1"/>
        <charset val="238"/>
      </rPr>
      <t xml:space="preserve"> </t>
    </r>
    <r>
      <rPr>
        <b/>
        <u/>
        <sz val="12"/>
        <rFont val="Times New Roman"/>
        <family val="1"/>
        <charset val="238"/>
      </rPr>
      <t>vynulovaný, je potrebné doplniť vysvetlenie v stĺpci C.</t>
    </r>
    <r>
      <rPr>
        <sz val="12"/>
        <rFont val="Times New Roman"/>
        <family val="1"/>
        <charset val="238"/>
      </rPr>
      <t xml:space="preserve">
</t>
    </r>
  </si>
  <si>
    <r>
      <t>Údaje v T18_R1 sú kontrolované na  rozpis bežnej a kapitálovej dotácie na programe 06K v roku 201</t>
    </r>
    <r>
      <rPr>
        <sz val="12"/>
        <color indexed="10"/>
        <rFont val="Times New Roman"/>
        <family val="1"/>
        <charset val="238"/>
      </rPr>
      <t>2</t>
    </r>
    <r>
      <rPr>
        <sz val="12"/>
        <rFont val="Times New Roman"/>
        <family val="1"/>
        <charset val="238"/>
      </rPr>
      <t xml:space="preserve"> poskytnuté vysokým školám mimo "dotačnej zmluvy" prostredníctvom  APVV resp. SVaT. 
Údaje v T18_R7 a R8 sú kontrolované na rozpis bežnej dotácie na podrograme 05T 08 a prvku 021 02 03 v roku 201</t>
    </r>
    <r>
      <rPr>
        <sz val="12"/>
        <color indexed="10"/>
        <rFont val="Times New Roman"/>
        <family val="1"/>
        <charset val="238"/>
      </rPr>
      <t>2</t>
    </r>
    <r>
      <rPr>
        <sz val="12"/>
        <rFont val="Times New Roman"/>
        <family val="1"/>
        <charset val="238"/>
      </rPr>
      <t xml:space="preserve">, poskytnuté vysokým školám mimo "dotačnej zmluvy" prostredníctvom sekcie medzinárodnej spolupráce.
</t>
    </r>
  </si>
  <si>
    <r>
      <t>T21_R1_SF  = výkazníctvo 201</t>
    </r>
    <r>
      <rPr>
        <sz val="12"/>
        <color indexed="10"/>
        <rFont val="Times New Roman"/>
        <family val="1"/>
        <charset val="238"/>
      </rPr>
      <t>2</t>
    </r>
    <r>
      <rPr>
        <sz val="12"/>
        <rFont val="Times New Roman"/>
        <family val="1"/>
        <charset val="238"/>
      </rPr>
      <t>, súvaha, časť pasíva, riadok 103, predchádzajúce účtovné obdobie
T21_R1_SK = výkazníctvo 201</t>
    </r>
    <r>
      <rPr>
        <sz val="12"/>
        <color indexed="10"/>
        <rFont val="Times New Roman"/>
        <family val="1"/>
        <charset val="238"/>
      </rPr>
      <t>2</t>
    </r>
    <r>
      <rPr>
        <sz val="12"/>
        <rFont val="Times New Roman"/>
        <family val="1"/>
        <charset val="238"/>
      </rPr>
      <t xml:space="preserve">, súvaha, časť pasíva, riadok 103, bežné účtovné obdobie </t>
    </r>
  </si>
  <si>
    <r>
      <t>Ak nie je uvedené inak, všetky údaje o výške finančných prostriedkov  z roku 201</t>
    </r>
    <r>
      <rPr>
        <sz val="12"/>
        <color indexed="10"/>
        <rFont val="Times New Roman"/>
        <family val="1"/>
        <charset val="238"/>
      </rPr>
      <t>1</t>
    </r>
    <r>
      <rPr>
        <sz val="12"/>
        <rFont val="Times New Roman"/>
        <family val="1"/>
        <charset val="238"/>
      </rPr>
      <t xml:space="preserve"> a 201</t>
    </r>
    <r>
      <rPr>
        <sz val="12"/>
        <color indexed="10"/>
        <rFont val="Times New Roman"/>
        <family val="1"/>
        <charset val="238"/>
      </rPr>
      <t>2</t>
    </r>
    <r>
      <rPr>
        <sz val="12"/>
        <rFont val="Times New Roman"/>
        <family val="1"/>
        <charset val="238"/>
      </rPr>
      <t xml:space="preserve">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</si>
  <si>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Výdavky na motivačné štipendiá</t>
    </r>
    <r>
      <rPr>
        <sz val="12"/>
        <rFont val="Times New Roman"/>
        <family val="1"/>
        <charset val="238"/>
      </rPr>
      <t xml:space="preserve"> </t>
    </r>
    <r>
      <rPr>
        <b/>
        <sz val="12"/>
        <rFont val="Times New Roman"/>
        <family val="1"/>
        <charset val="238"/>
      </rPr>
      <t xml:space="preserve">v kalendárnom roku </t>
    </r>
    <r>
      <rPr>
        <sz val="12"/>
        <rFont val="Times New Roman"/>
        <family val="1"/>
        <charset val="238"/>
      </rPr>
      <t xml:space="preserve"> </t>
    </r>
  </si>
  <si>
    <r>
      <t xml:space="preserve">Počet študentov, ktorým bolo priznané motivačné štipendium </t>
    </r>
    <r>
      <rPr>
        <b/>
        <vertAlign val="superscript"/>
        <sz val="12"/>
        <rFont val="Times New Roman"/>
        <family val="1"/>
        <charset val="238"/>
      </rPr>
      <t>1)</t>
    </r>
  </si>
  <si>
    <t xml:space="preserve">1)  v riadku 5 sa uvedie celkový (fyzický) počet študentov, ktorým bolo vyplatené motivačné štipendium v kalendárnom roku </t>
  </si>
  <si>
    <t>T20_V2</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</si>
  <si>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</si>
  <si>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 xml:space="preserve">- výnosy zo školného za  štúdium v externej forme štúdia (§92 ods. 4) zákona (účet  649020) </t>
  </si>
  <si>
    <t>Háork "Vysvetlivky"</t>
  </si>
  <si>
    <t>Hárok "Súvzťažnosti"</t>
  </si>
  <si>
    <t>všetky zmeny sú vyznačené červeným písmom</t>
  </si>
  <si>
    <t xml:space="preserve">  - Prvok 0AE 02 02</t>
  </si>
  <si>
    <t xml:space="preserve">  - Prvok 0AE 02 04</t>
  </si>
  <si>
    <t>V prípade, že časť dotácie škola posúva na zmluvné zariadenia, uveďe to do poznámky pod tabuľkou</t>
  </si>
  <si>
    <r>
      <t xml:space="preserve">Uvedú sa </t>
    </r>
    <r>
      <rPr>
        <b/>
        <sz val="12"/>
        <color indexed="8"/>
        <rFont val="Times New Roman"/>
        <family val="1"/>
        <charset val="238"/>
      </rPr>
      <t xml:space="preserve">len náklady na jedlá </t>
    </r>
    <r>
      <rPr>
        <sz val="12"/>
        <color indexed="8"/>
        <rFont val="Times New Roman"/>
        <family val="1"/>
        <charset val="238"/>
      </rPr>
      <t xml:space="preserve">  vydané študentom  v kalendárnom roku  </t>
    </r>
    <r>
      <rPr>
        <b/>
        <sz val="12"/>
        <color indexed="8"/>
        <rFont val="Times New Roman"/>
        <family val="1"/>
        <charset val="238"/>
      </rPr>
      <t xml:space="preserve"> vo vlastných jedálňach a  stravovacích zariadeniach</t>
    </r>
    <r>
      <rPr>
        <sz val="12"/>
        <color indexed="8"/>
        <rFont val="Times New Roman"/>
        <family val="1"/>
        <charset val="238"/>
      </rPr>
      <t>.</t>
    </r>
  </si>
  <si>
    <r>
      <t xml:space="preserve">Tabuľka č. 25 poskytuje informácie o súvahe </t>
    </r>
    <r>
      <rPr>
        <b/>
        <sz val="12"/>
        <rFont val="Times New Roman"/>
        <family val="1"/>
        <charset val="238"/>
      </rPr>
      <t>"Pasíva"</t>
    </r>
    <r>
      <rPr>
        <sz val="12"/>
        <rFont val="Times New Roman"/>
        <family val="1"/>
        <charset val="238"/>
      </rPr>
      <t xml:space="preserve"> - sumár za VVŠ. </t>
    </r>
    <r>
      <rPr>
        <b/>
        <sz val="12"/>
        <rFont val="Times New Roman"/>
        <family val="1"/>
        <charset val="238"/>
      </rPr>
      <t>Údaje  je potrebné uvádzať s presnosťou na dve desatinné miesta.</t>
    </r>
  </si>
  <si>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</si>
  <si>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r>
      <t xml:space="preserve">Tabuľka č. 24a, 24b poskytuje informácie o súvahe  </t>
    </r>
    <r>
      <rPr>
        <b/>
        <sz val="12"/>
        <rFont val="Times New Roman"/>
        <family val="1"/>
        <charset val="238"/>
      </rPr>
      <t>"Aktíva"</t>
    </r>
    <r>
      <rPr>
        <sz val="12"/>
        <rFont val="Times New Roman"/>
        <family val="1"/>
        <charset val="238"/>
      </rPr>
      <t xml:space="preserve">- sumár za VVŠ. </t>
    </r>
    <r>
      <rPr>
        <b/>
        <sz val="12"/>
        <rFont val="Times New Roman"/>
        <family val="1"/>
        <charset val="238"/>
      </rPr>
      <t>Údaje  je potrebné uvádzať s presnosťou na dve desatinné miesta</t>
    </r>
    <r>
      <rPr>
        <sz val="12"/>
        <rFont val="Times New Roman"/>
        <family val="1"/>
        <charset val="238"/>
      </rPr>
      <t>.</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</si>
  <si>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</si>
  <si>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</si>
  <si>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</si>
  <si>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</si>
  <si>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T21_R1_SA + T11_R10_SB - T5_R85_SC = T21_R1_SG</t>
  </si>
  <si>
    <t>T21_R1_SB + T11_R10a_SB - T5_R86a_SC = T21_R1_SH</t>
  </si>
  <si>
    <t>Čerpanie z iných zdrojov</t>
  </si>
  <si>
    <t>T11_R10</t>
  </si>
  <si>
    <t>T11_R10a</t>
  </si>
  <si>
    <t>T11_R13</t>
  </si>
  <si>
    <t>T2_R3</t>
  </si>
  <si>
    <t>T11_SB_R10 = T1_SB_R15+T2_SB_R1
+T18_SB_R9</t>
  </si>
  <si>
    <t>T11_SB_R10a = T17_SC+SD_R21a</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</si>
  <si>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</si>
  <si>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</si>
  <si>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</si>
  <si>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</si>
  <si>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t>
    </r>
    <r>
      <rPr>
        <b/>
        <u/>
        <sz val="12"/>
        <rFont val="Times New Roman"/>
        <family val="1"/>
        <charset val="238"/>
      </rPr>
      <t>APVV pre spoluriešiteľov</t>
    </r>
    <r>
      <rPr>
        <sz val="12"/>
        <rFont val="Times New Roman"/>
        <family val="1"/>
        <charset val="238"/>
      </rPr>
      <t xml:space="preserve"> projektu, kde hlavným riešiteľom je iná právnická osoba ako VVŠ. 
</t>
    </r>
    <r>
      <rPr>
        <sz val="12"/>
        <color indexed="10"/>
        <rFont val="Times New Roman"/>
        <family val="1"/>
        <charset val="238"/>
      </rPr>
      <t/>
    </r>
  </si>
  <si>
    <t xml:space="preserve"> - štipendiá doktorandov  (účet 549 001, 549 016, 549 017)</t>
  </si>
  <si>
    <t xml:space="preserve"> - odpisy DN a HM nadobudnutého z kapitálových dotácií zo ŠR 
(účet 551 100, 551 121, 551 123)</t>
  </si>
  <si>
    <t>súčet HČ+PČ</t>
  </si>
  <si>
    <t>súčet HČ+PČ-daň z príjmov</t>
  </si>
  <si>
    <t>Nealokované</t>
  </si>
  <si>
    <r>
      <t xml:space="preserve">Podprogram 0AE 01 </t>
    </r>
    <r>
      <rPr>
        <sz val="12"/>
        <rFont val="Times New Roman"/>
        <family val="1"/>
        <charset val="238"/>
      </rPr>
      <t>[=R2]</t>
    </r>
  </si>
  <si>
    <r>
      <t xml:space="preserve">Podprogram 0AE 02 </t>
    </r>
    <r>
      <rPr>
        <sz val="12"/>
        <rFont val="Times New Roman"/>
        <family val="1"/>
        <charset val="238"/>
      </rPr>
      <t>[R4:R7]</t>
    </r>
  </si>
  <si>
    <r>
      <t xml:space="preserve">Podprogram 0AE 03 </t>
    </r>
    <r>
      <rPr>
        <sz val="12"/>
        <rFont val="Times New Roman"/>
        <family val="1"/>
        <charset val="238"/>
      </rPr>
      <t>[=R9]</t>
    </r>
  </si>
  <si>
    <r>
      <t xml:space="preserve">Podprogram 0AA 01  </t>
    </r>
    <r>
      <rPr>
        <sz val="12"/>
        <rFont val="Times New Roman"/>
        <family val="1"/>
        <charset val="238"/>
      </rPr>
      <t>[=R11]</t>
    </r>
  </si>
  <si>
    <r>
      <t xml:space="preserve">Dotácie z kapitoly MŠVVaŠ SR spolu </t>
    </r>
    <r>
      <rPr>
        <sz val="12"/>
        <rFont val="Times New Roman"/>
        <family val="1"/>
        <charset val="238"/>
      </rPr>
      <t>[R1+R3+R8+R10+R12]</t>
    </r>
  </si>
  <si>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</si>
  <si>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</si>
  <si>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</si>
  <si>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 xml:space="preserve">Nevyčerpaná účelová dotácia (+) / nedoplatok účelovej dotácie (-) za rok 2011 </t>
  </si>
  <si>
    <t>T7_R10</t>
  </si>
  <si>
    <r>
      <t>Uvedie sa nevyčerpaná účelová dotácia (+) resp. nedoplatok účelovej dotácie (-) na štipendiá  doktorandov za rok 2012. Nevyčerpaná účelová dotácia znamená, že vysoká škola obdržala vyššiu dotáciu ako boli jej náklady na štipendiá doktorandov, vrátane výplaty štipendií v januári 2013 za december 2012. O objem nevyčerpanej účelovej dotácie za rok 201</t>
    </r>
    <r>
      <rPr>
        <sz val="12"/>
        <color indexed="10"/>
        <rFont val="Times New Roman"/>
        <family val="1"/>
        <charset val="238"/>
      </rPr>
      <t>2</t>
    </r>
    <r>
      <rPr>
        <sz val="12"/>
        <rFont val="Times New Roman"/>
        <family val="1"/>
        <charset val="238"/>
      </rPr>
      <t xml:space="preserve"> sa kráti účelová dotácia na štipendiá doktorandov v roku 201</t>
    </r>
    <r>
      <rPr>
        <sz val="12"/>
        <color indexed="10"/>
        <rFont val="Times New Roman"/>
        <family val="1"/>
        <charset val="238"/>
      </rPr>
      <t>3</t>
    </r>
    <r>
      <rPr>
        <sz val="12"/>
        <rFont val="Times New Roman"/>
        <family val="1"/>
        <charset val="238"/>
      </rPr>
      <t xml:space="preserve">. </t>
    </r>
  </si>
  <si>
    <t>T17_R14</t>
  </si>
  <si>
    <r>
      <t xml:space="preserve">Dotácie z iných kapitol spolu </t>
    </r>
    <r>
      <rPr>
        <sz val="12"/>
        <rFont val="Times New Roman"/>
        <family val="1"/>
        <charset val="238"/>
      </rPr>
      <t>[SUM(R15:R15a...)]</t>
    </r>
  </si>
  <si>
    <t>Pozn.:V T19 sú štipendiá doktorandom z vl.zdrojov, netvorí sa účet 556</t>
  </si>
  <si>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</si>
  <si>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r>
      <t xml:space="preserve">V stĺpci A škola  uvedie náklady na štipendiá doktorandov, ktoré mala na doktorandov na miestach pridelených ministerstvom školstva,vedy,výskumu a športu </t>
    </r>
    <r>
      <rPr>
        <u/>
        <sz val="12"/>
        <rFont val="Times New Roman"/>
        <family val="1"/>
        <charset val="238"/>
      </rPr>
      <t>z účelovej</t>
    </r>
    <r>
      <rPr>
        <sz val="12"/>
        <rFont val="Times New Roman"/>
        <family val="1"/>
        <charset val="238"/>
      </rPr>
      <t xml:space="preserve"> dotácie. </t>
    </r>
  </si>
  <si>
    <r>
      <t xml:space="preserve">V stĺpci B sa uvedú náklady na štipendiá doktorandov </t>
    </r>
    <r>
      <rPr>
        <u/>
        <sz val="12"/>
        <rFont val="Times New Roman"/>
        <family val="1"/>
        <charset val="238"/>
      </rPr>
      <t>z neúčelovej</t>
    </r>
    <r>
      <rPr>
        <sz val="12"/>
        <rFont val="Times New Roman"/>
        <family val="1"/>
        <charset val="238"/>
      </rPr>
      <t xml:space="preserve"> dotácie na štipendiá. </t>
    </r>
  </si>
  <si>
    <r>
      <t>Uvedie sa počet osobomesiacov, v ktorých bolo doktorandom poskytované štipendium. 
Napríklad: Ak doktorand poberal štipendium 12 mesiacov (celý rok), prispeje do tohto súčtu číslom 12 (SA).
Nový doktorand, ktorý začal poberať štipendium od 1. septembra 201</t>
    </r>
    <r>
      <rPr>
        <sz val="12"/>
        <color indexed="10"/>
        <rFont val="Times New Roman"/>
        <family val="1"/>
        <charset val="238"/>
      </rPr>
      <t>2</t>
    </r>
    <r>
      <rPr>
        <sz val="12"/>
        <rFont val="Times New Roman"/>
        <family val="1"/>
        <charset val="238"/>
      </rPr>
      <t xml:space="preserve">, prispeje do tohto súčtu číslom 4 (SC).
V stĺpci A sa uvedú údaje dotýkajúce sa interných doktorandov financovaných z účelovej dotácie. 
V stĺpci C budú údaje zodpovedajúce interným doktorandom  </t>
    </r>
    <r>
      <rPr>
        <sz val="12"/>
        <color indexed="10"/>
        <rFont val="Times New Roman"/>
        <family val="1"/>
        <charset val="238"/>
      </rPr>
      <t>(prijatých na štúdium po 1.9.2012)</t>
    </r>
    <r>
      <rPr>
        <sz val="12"/>
        <rFont val="Times New Roman"/>
        <family val="1"/>
        <charset val="238"/>
      </rPr>
      <t xml:space="preserve">  </t>
    </r>
    <r>
      <rPr>
        <sz val="12"/>
        <color indexed="10"/>
        <rFont val="Times New Roman"/>
        <family val="1"/>
        <charset val="238"/>
      </rPr>
      <t>na miestach nepridelených MŠVVaŠ.</t>
    </r>
  </si>
  <si>
    <r>
      <t xml:space="preserve"> T7_R1_S</t>
    </r>
    <r>
      <rPr>
        <sz val="12"/>
        <color indexed="10"/>
        <rFont val="Times New Roman"/>
        <family val="1"/>
        <charset val="238"/>
      </rPr>
      <t>D</t>
    </r>
    <r>
      <rPr>
        <sz val="12"/>
        <rFont val="Times New Roman"/>
        <family val="1"/>
        <charset val="238"/>
      </rPr>
      <t xml:space="preserve"> = T5_R77_SC,
 T7_R</t>
    </r>
    <r>
      <rPr>
        <sz val="12"/>
        <color indexed="10"/>
        <rFont val="Times New Roman"/>
        <family val="1"/>
        <charset val="238"/>
      </rPr>
      <t>9</t>
    </r>
    <r>
      <rPr>
        <sz val="12"/>
        <rFont val="Times New Roman"/>
        <family val="1"/>
        <charset val="238"/>
      </rPr>
      <t>_S</t>
    </r>
    <r>
      <rPr>
        <sz val="12"/>
        <color indexed="10"/>
        <rFont val="Times New Roman"/>
        <family val="1"/>
        <charset val="238"/>
      </rPr>
      <t>A</t>
    </r>
    <r>
      <rPr>
        <sz val="12"/>
        <rFont val="Times New Roman"/>
        <family val="1"/>
        <charset val="238"/>
      </rPr>
      <t xml:space="preserve"> = dotačná zmluva na 201</t>
    </r>
    <r>
      <rPr>
        <sz val="12"/>
        <color indexed="10"/>
        <rFont val="Times New Roman"/>
        <family val="1"/>
        <charset val="238"/>
      </rPr>
      <t>2</t>
    </r>
    <r>
      <rPr>
        <sz val="12"/>
        <rFont val="Times New Roman"/>
        <family val="1"/>
        <charset val="238"/>
      </rPr>
      <t xml:space="preserve">_účelové prostriedky na štipendiá doktorandov </t>
    </r>
  </si>
  <si>
    <r>
      <t>Údaje v R1_S</t>
    </r>
    <r>
      <rPr>
        <sz val="12"/>
        <color indexed="10"/>
        <rFont val="Times New Roman"/>
        <family val="1"/>
        <charset val="238"/>
      </rPr>
      <t>D</t>
    </r>
    <r>
      <rPr>
        <sz val="12"/>
        <rFont val="Times New Roman"/>
        <family val="1"/>
        <charset val="238"/>
      </rPr>
      <t xml:space="preserve"> za rok 201</t>
    </r>
    <r>
      <rPr>
        <sz val="12"/>
        <color indexed="10"/>
        <rFont val="Times New Roman"/>
        <family val="1"/>
        <charset val="238"/>
      </rPr>
      <t>2</t>
    </r>
    <r>
      <rPr>
        <sz val="12"/>
        <rFont val="Times New Roman"/>
        <family val="1"/>
        <charset val="238"/>
      </rPr>
      <t xml:space="preserve"> sú kontrolované na T5_R77_SC a údaje v R</t>
    </r>
    <r>
      <rPr>
        <sz val="12"/>
        <color indexed="10"/>
        <rFont val="Times New Roman"/>
        <family val="1"/>
        <charset val="238"/>
      </rPr>
      <t>9</t>
    </r>
    <r>
      <rPr>
        <sz val="12"/>
        <rFont val="Times New Roman"/>
        <family val="1"/>
        <charset val="238"/>
      </rPr>
      <t>_S</t>
    </r>
    <r>
      <rPr>
        <sz val="12"/>
        <color indexed="10"/>
        <rFont val="Times New Roman"/>
        <family val="1"/>
        <charset val="238"/>
      </rPr>
      <t>A</t>
    </r>
    <r>
      <rPr>
        <sz val="12"/>
        <rFont val="Times New Roman"/>
        <family val="1"/>
        <charset val="238"/>
      </rPr>
      <t xml:space="preserve"> na poskytnutú </t>
    </r>
    <r>
      <rPr>
        <u/>
        <sz val="12"/>
        <rFont val="Times New Roman"/>
        <family val="1"/>
        <charset val="238"/>
      </rPr>
      <t>účelovú</t>
    </r>
    <r>
      <rPr>
        <sz val="12"/>
        <rFont val="Times New Roman"/>
        <family val="1"/>
        <charset val="238"/>
      </rPr>
      <t xml:space="preserve"> dotáciu na štipendiá doktorandov podľa dotačnej zmluvy. </t>
    </r>
  </si>
  <si>
    <r>
      <t>T1_R15_SB ≤ T11_R10_SB,
T1_R12_SA = T8_R5_SC
T1_R13_SA = T20_R2_(SB</t>
    </r>
    <r>
      <rPr>
        <sz val="12"/>
        <color indexed="10"/>
        <rFont val="Times New Roman"/>
        <family val="1"/>
        <charset val="238"/>
      </rPr>
      <t xml:space="preserve"> +SC)</t>
    </r>
  </si>
  <si>
    <r>
      <t>Bežná a kapitálová dotácia z programu 077 je kontrolovaná na "dotačnú zmluvu" na rok 201</t>
    </r>
    <r>
      <rPr>
        <sz val="12"/>
        <color indexed="10"/>
        <rFont val="Times New Roman"/>
        <family val="1"/>
        <charset val="238"/>
      </rPr>
      <t>2</t>
    </r>
    <r>
      <rPr>
        <sz val="12"/>
        <rFont val="Times New Roman"/>
        <family val="1"/>
        <charset val="238"/>
      </rPr>
      <t xml:space="preserve"> a jej dodatky. 
Dotácie na kapitálové výdavky sa kontrolujú aj na T11, sociálne a motivačné štipendiá na T8 a T20.  
</t>
    </r>
  </si>
  <si>
    <r>
      <t>T13_R12_SF ≥T8_R6_SC + T20_R4_(SB</t>
    </r>
    <r>
      <rPr>
        <sz val="12"/>
        <color indexed="10"/>
        <rFont val="Times New Roman"/>
        <family val="1"/>
        <charset val="238"/>
      </rPr>
      <t>+ SC)</t>
    </r>
    <r>
      <rPr>
        <sz val="12"/>
        <rFont val="Times New Roman"/>
        <family val="1"/>
        <charset val="238"/>
      </rPr>
      <t xml:space="preserve">
</t>
    </r>
  </si>
  <si>
    <r>
      <t>Stav štipendijného fondu k 31. 12. uvedený v R12_SF nemá byť nižší ako súčet zostatku nevyčerpanej dotácie na sociálne štipendiá v T8_R6_SC a na motivačné štipendiá v T20_R4_(SB</t>
    </r>
    <r>
      <rPr>
        <sz val="12"/>
        <color indexed="10"/>
        <rFont val="Times New Roman"/>
        <family val="1"/>
        <charset val="238"/>
      </rPr>
      <t xml:space="preserve"> +SC).</t>
    </r>
    <r>
      <rPr>
        <sz val="12"/>
        <rFont val="Times New Roman"/>
        <family val="1"/>
        <charset val="238"/>
      </rPr>
      <t xml:space="preserve">
</t>
    </r>
  </si>
  <si>
    <r>
      <t>T20_R2_SB+</t>
    </r>
    <r>
      <rPr>
        <sz val="12"/>
        <color indexed="10"/>
        <rFont val="Times New Roman"/>
        <family val="1"/>
        <charset val="238"/>
      </rPr>
      <t>T20_R2_SC</t>
    </r>
    <r>
      <rPr>
        <sz val="12"/>
        <rFont val="Times New Roman"/>
        <family val="1"/>
        <charset val="238"/>
      </rPr>
      <t xml:space="preserve"> = T1_R13_SA </t>
    </r>
  </si>
  <si>
    <r>
      <t>Údaje sú kontrolované na dotačnú zmluvu na 201</t>
    </r>
    <r>
      <rPr>
        <sz val="12"/>
        <color indexed="10"/>
        <rFont val="Times New Roman"/>
        <family val="1"/>
        <charset val="238"/>
      </rPr>
      <t>2</t>
    </r>
    <r>
      <rPr>
        <sz val="12"/>
        <rFont val="Times New Roman"/>
        <family val="1"/>
        <charset val="238"/>
      </rPr>
      <t xml:space="preserve"> a na rozpis účelových dotácií na podprograme 077 15 02. 
Výška dotácií na motivačné štipendiá z T20_R2_SA(SB+ SC) sa musí rovnať celkovému objemu dotácií, uvedenom v T1_R13_SA .
Súvzťažnosť s T13 - stav a vývoj finančných fondov, stĺpce SE,SF. </t>
    </r>
  </si>
  <si>
    <r>
      <t xml:space="preserve">rozdiel v SG     </t>
    </r>
    <r>
      <rPr>
        <b/>
        <u/>
        <sz val="10"/>
        <color indexed="10"/>
        <rFont val="Times New Roman"/>
        <family val="1"/>
        <charset val="238"/>
      </rPr>
      <t>399,09</t>
    </r>
    <r>
      <rPr>
        <b/>
        <u/>
        <sz val="10"/>
        <rFont val="Times New Roman"/>
        <family val="1"/>
        <charset val="238"/>
      </rPr>
      <t xml:space="preserve"> € - škodová udalosť</t>
    </r>
    <r>
      <rPr>
        <sz val="10"/>
        <rFont val="Times New Roman"/>
        <family val="1"/>
        <charset val="238"/>
      </rPr>
      <t xml:space="preserve">, vyradenie cez 548-Manká a škody , nešlo to cez odpisy 551, ale z účtu 384 sa to vyradilo </t>
    </r>
  </si>
  <si>
    <r>
      <t>rozdiel v SH</t>
    </r>
    <r>
      <rPr>
        <sz val="10"/>
        <color indexed="10"/>
        <rFont val="Times New Roman"/>
        <family val="1"/>
        <charset val="238"/>
      </rPr>
      <t xml:space="preserve"> </t>
    </r>
    <r>
      <rPr>
        <b/>
        <u/>
        <sz val="10"/>
        <color indexed="10"/>
        <rFont val="Times New Roman"/>
        <family val="1"/>
        <charset val="238"/>
      </rPr>
      <t>2 475,</t>
    </r>
    <r>
      <rPr>
        <b/>
        <u/>
        <sz val="10"/>
        <rFont val="Times New Roman"/>
        <family val="1"/>
        <charset val="238"/>
      </rPr>
      <t>41€ - škodová udalosť</t>
    </r>
    <r>
      <rPr>
        <sz val="10"/>
        <rFont val="Times New Roman"/>
        <family val="1"/>
        <charset val="238"/>
      </rPr>
      <t xml:space="preserve">, vyradenie cez 548-Manká a škody ,  nešlo to cez odpisy 551, ale z účtu 384 sa to vyradilo </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</si>
  <si>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</si>
  <si>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V riadku 2 až 6 uvedie vysoká škola vysokoškolských učiteľov zaradených vo </t>
    </r>
    <r>
      <rPr>
        <u/>
        <sz val="12"/>
        <rFont val="Times New Roman"/>
        <family val="1"/>
        <charset val="238"/>
      </rPr>
      <t>funkciách</t>
    </r>
    <r>
      <rPr>
        <sz val="12"/>
        <rFont val="Times New Roman"/>
        <family val="1"/>
        <charset val="238"/>
      </rPr>
      <t xml:space="preserve">  profesor, docent, odborný asistent, asistent a lektor.</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</si>
  <si>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</si>
  <si>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</si>
  <si>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Účtová trieda 5 spolu r.01 až r.37</t>
  </si>
  <si>
    <t>Poskytnuté prevádzkové preddavky  (314 AÚ - 391 AÚ)</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</si>
  <si>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</si>
  <si>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</si>
  <si>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</si>
  <si>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</si>
  <si>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</si>
  <si>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</si>
  <si>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</si>
  <si>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</si>
  <si>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</si>
  <si>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</si>
  <si>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</si>
  <si>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</si>
  <si>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</si>
  <si>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</si>
  <si>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</si>
  <si>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</si>
  <si>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</si>
  <si>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</si>
  <si>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</si>
  <si>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</si>
  <si>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</si>
  <si>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</si>
  <si>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</si>
  <si>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</si>
  <si>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</si>
  <si>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</si>
  <si>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</si>
  <si>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</si>
  <si>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charset val="238"/>
      </rPr>
      <t>r.061+074+101</t>
    </r>
  </si>
  <si>
    <t>Banská Bystrica:12.4.2013</t>
  </si>
  <si>
    <t>Banská Bystrica: 12.4.2013</t>
  </si>
  <si>
    <t>Vypracovala: Ing. Mária Gehrerová - SÚZ UMB</t>
  </si>
  <si>
    <t>Tabuľka č. 16: Štruktúra a stav finančných prostriedkov na bankových účtoch verejnej vysokej školy
   k 31. decembru 2012 (v Eur)</t>
  </si>
  <si>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</si>
  <si>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</si>
  <si>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</si>
  <si>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</si>
  <si>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 3)</t>
  </si>
  <si>
    <r>
      <t>- počet vydaných jedál študentom v zmluvných zariadeniach</t>
    </r>
    <r>
      <rPr>
        <vertAlign val="superscript"/>
        <sz val="12"/>
        <rFont val="Times New Roman"/>
        <family val="1"/>
        <charset val="238"/>
      </rPr>
      <t xml:space="preserve"> 4)</t>
    </r>
  </si>
  <si>
    <r>
      <t>Priemerné náklady  na jedlo študenta v Eur [</t>
    </r>
    <r>
      <rPr>
        <sz val="12"/>
        <rFont val="Times New Roman"/>
        <family val="1"/>
        <charset val="238"/>
      </rPr>
      <t>R10</t>
    </r>
    <r>
      <rPr>
        <sz val="12"/>
        <rFont val="Times New Roman"/>
        <family val="1"/>
      </rPr>
      <t>/R12]</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</si>
  <si>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2011 a 2012 ( v Eur )</t>
    </r>
  </si>
  <si>
    <t>Tabuľka č. 11: Zdroje verejnej vysokej školy na obstaranie a technické zhodnotenie dlhodobého  majetku v rokoch 2011 a 2012 (v Eur)</t>
  </si>
  <si>
    <t>Tabuľka č. 12: Výdavky verejnej vysokej školy na obstaranie a technické zhodnotenie dlhodobého majetku v roku 2012 (v Eur)</t>
  </si>
  <si>
    <r>
      <t xml:space="preserve">Čerpanie kapitálovej dotácie v roku 2012
</t>
    </r>
    <r>
      <rPr>
        <b/>
        <sz val="12"/>
        <color indexed="10"/>
        <rFont val="Times New Roman"/>
        <family val="1"/>
        <charset val="238"/>
      </rPr>
      <t>zo štátneho rozpočtu</t>
    </r>
  </si>
  <si>
    <r>
      <t xml:space="preserve">Čerpanie kapitálovej dotácie v roku 2012
</t>
    </r>
    <r>
      <rPr>
        <b/>
        <sz val="11"/>
        <color indexed="10"/>
        <rFont val="Times New Roman"/>
        <family val="1"/>
        <charset val="238"/>
      </rPr>
      <t>z prostriedkov EÚ (štrukturálnych fondov)</t>
    </r>
  </si>
  <si>
    <t xml:space="preserve">Čerpanie bežnej dotácie v roku 2012 prostredníctvom fondu reprodukcie </t>
  </si>
  <si>
    <t>Stav účtu k 31.12.2012</t>
  </si>
  <si>
    <t>Tabuľka č. 17: Príjmy verejnej vysokej školy z prostriedkov EÚ a z prostriedkov na ich spolufinancovanie 
zo štátneho rozpočtu z kapitoly MŠVVaŠ SR a z iných kapitol štátneho rozpočtu v roku 2012
 (v Eur)</t>
  </si>
  <si>
    <r>
      <t>Tabuľka č. 18: Príjmy z dotácií verejnej vysokej škole zo štátneho rozpočtu z kapitoly MŠVVaŠ SR poskytnuté mimo programu 077 a mimo príjmov z prostriedkov EÚ (zo štrukturálnych fondov) v roku 2012</t>
    </r>
    <r>
      <rPr>
        <sz val="14"/>
        <rFont val="Times New Roman"/>
        <family val="1"/>
      </rPr>
      <t xml:space="preserve"> 
</t>
    </r>
    <r>
      <rPr>
        <b/>
        <sz val="14"/>
        <rFont val="Times New Roman"/>
        <family val="1"/>
      </rPr>
      <t xml:space="preserve"> (v Eur)</t>
    </r>
  </si>
  <si>
    <t>Tabuľka č. 19: Štipendiá z vlastných zdrojov podľa § 97 zákona v rokoch 2011 a 2012 (v Eur)</t>
  </si>
  <si>
    <t>Tabuľka č. 20: Motivačné štipendiá  v rokoch 2011 a 2012 
(v zmysle § 96  zákona ) (v Eur)</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</si>
  <si>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2011 a 2012 (v Eur)</t>
    </r>
  </si>
  <si>
    <t xml:space="preserve">Stav k 31. 12. 2012  </t>
  </si>
  <si>
    <t>Vypracovala: Ing. Kutešová Miriam</t>
  </si>
  <si>
    <t xml:space="preserve">Názov verejnej vysokej školy: Univerzita Mateja Bela v Banskej Bystrici
Názov fakulty:  </t>
  </si>
  <si>
    <r>
      <t>Výnosy zo školného</t>
    </r>
    <r>
      <rPr>
        <sz val="12"/>
        <color indexed="8"/>
        <rFont val="Times New Roman"/>
        <family val="1"/>
      </rPr>
      <t xml:space="preserve">  [R2+R3 +R4]</t>
    </r>
  </si>
  <si>
    <t xml:space="preserve">Názov verejnej vysokej školy:  Univerzita Mateja Bela v Banskej Bystrici
Názov fakulty:  </t>
  </si>
  <si>
    <t>Názov verejnej vysokej školy:  Univerzita Mateja Bela v Banskej Bystrici</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</si>
  <si>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</si>
  <si>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T21_R1_</t>
    </r>
    <r>
      <rPr>
        <b/>
        <sz val="10"/>
        <rFont val="Times New Roman"/>
        <family val="1"/>
        <charset val="238"/>
      </rPr>
      <t>SA</t>
    </r>
    <r>
      <rPr>
        <sz val="10"/>
        <rFont val="Times New Roman"/>
        <family val="1"/>
        <charset val="238"/>
      </rPr>
      <t xml:space="preserve"> + T11_R10_SB - T5_R85_SC = T21_R1_</t>
    </r>
    <r>
      <rPr>
        <b/>
        <sz val="10"/>
        <rFont val="Times New Roman"/>
        <family val="1"/>
        <charset val="238"/>
      </rPr>
      <t>SG</t>
    </r>
  </si>
  <si>
    <r>
      <t>T21_R1_</t>
    </r>
    <r>
      <rPr>
        <b/>
        <sz val="10"/>
        <rFont val="Times New Roman"/>
        <family val="1"/>
        <charset val="238"/>
      </rPr>
      <t>SB</t>
    </r>
    <r>
      <rPr>
        <sz val="10"/>
        <rFont val="Times New Roman"/>
        <family val="1"/>
        <charset val="238"/>
      </rPr>
      <t xml:space="preserve"> + T11_R10a_SB - T5_R86a_SC = T21_R1_</t>
    </r>
    <r>
      <rPr>
        <b/>
        <sz val="10"/>
        <rFont val="Times New Roman"/>
        <family val="1"/>
        <charset val="238"/>
      </rPr>
      <t>SH</t>
    </r>
  </si>
  <si>
    <r>
      <t>Výnosy
v hlavnej činnosti
2011</t>
    </r>
    <r>
      <rPr>
        <b/>
        <sz val="12"/>
        <color indexed="10"/>
        <rFont val="Times New Roman"/>
        <family val="1"/>
        <charset val="238"/>
      </rPr>
      <t xml:space="preserve"> </t>
    </r>
    <r>
      <rPr>
        <sz val="10"/>
        <rFont val="Times New Roman"/>
        <family val="1"/>
        <charset val="238"/>
      </rPr>
      <t>(v Eur)</t>
    </r>
  </si>
  <si>
    <r>
      <t>Výnosy
hlavnej činnosti
2012</t>
    </r>
    <r>
      <rPr>
        <sz val="12"/>
        <color indexed="10"/>
        <rFont val="Times New Roman"/>
        <family val="1"/>
        <charset val="238"/>
      </rPr>
      <t xml:space="preserve"> </t>
    </r>
    <r>
      <rPr>
        <sz val="10"/>
        <rFont val="Times New Roman"/>
        <family val="1"/>
        <charset val="238"/>
      </rPr>
      <t>(v Eur)</t>
    </r>
  </si>
  <si>
    <r>
      <t>Rozdiel 2012-2011</t>
    </r>
    <r>
      <rPr>
        <sz val="12"/>
        <color indexed="10"/>
        <rFont val="Times New Roman"/>
        <family val="1"/>
        <charset val="238"/>
      </rPr>
      <t xml:space="preserve"> </t>
    </r>
    <r>
      <rPr>
        <sz val="10"/>
        <rFont val="Times New Roman"/>
        <family val="1"/>
        <charset val="238"/>
      </rPr>
      <t>(v Eur)</t>
    </r>
  </si>
  <si>
    <r>
      <t>Náklady
hlavnej činnosti
2011</t>
    </r>
    <r>
      <rPr>
        <b/>
        <sz val="12"/>
        <color indexed="10"/>
        <rFont val="Times New Roman"/>
        <family val="1"/>
        <charset val="238"/>
      </rPr>
      <t xml:space="preserve"> </t>
    </r>
    <r>
      <rPr>
        <sz val="10"/>
        <rFont val="Times New Roman"/>
        <family val="1"/>
        <charset val="238"/>
      </rPr>
      <t>(v Eur)</t>
    </r>
  </si>
  <si>
    <r>
      <t>Náklady
hlavnej činnosti
2012</t>
    </r>
    <r>
      <rPr>
        <b/>
        <sz val="12"/>
        <color indexed="10"/>
        <rFont val="Times New Roman"/>
        <family val="1"/>
        <charset val="238"/>
      </rPr>
      <t xml:space="preserve"> </t>
    </r>
    <r>
      <rPr>
        <sz val="10"/>
        <rFont val="Times New Roman"/>
        <family val="1"/>
        <charset val="238"/>
      </rPr>
      <t>(v Eur)</t>
    </r>
  </si>
  <si>
    <t xml:space="preserve">Názov verejnej vysokej školy:  Univerzita Mateja Bela v Banskej Bystrici
Názov fakulty: </t>
  </si>
  <si>
    <t>Poznámka</t>
  </si>
  <si>
    <t>7000242204/8180 - Dotačný účet</t>
  </si>
  <si>
    <t xml:space="preserve">7000180875/8180 - Dotačný účet zostatkový </t>
  </si>
  <si>
    <t>7000095590/8180 - BÚ bežný</t>
  </si>
  <si>
    <t>7000095857/8180 - BÚ študentské domovy</t>
  </si>
  <si>
    <t>7000095849/8180 - BÚ študentské jedálne</t>
  </si>
  <si>
    <t>7000095611/8180 - BÚ štipendijný fond</t>
  </si>
  <si>
    <t>7000095865,7000095742,7000095769,7000095777,7000095785,7000095806, 7000301390,7000095734,7000180867,7000263216</t>
  </si>
  <si>
    <t>7000095603/8180 - BÚ sociálny fond</t>
  </si>
  <si>
    <t>7000095638/8180 - BÚ fond reprodukcie</t>
  </si>
  <si>
    <t>7000095646,7000095654,7000095697,7000095822,7000154060,7000180840,7000200274,7000202288,7000210069,70000210077,7000212443,7000214289,7000214588,7000227979,7000258580,7000261958,7000264892,7000268957,7000276877,7000292228,7000321076,7000336614,7000344972,7000347196,7000347604,7000347807,7000349458,7000349749,7000350387,7000351742,7000355436,7000359699,7000360315,7000366231,7000366581,7000369096,7000369109,7000369117,7000373626,7000374047,7000377731,7000378179,7000379059,7000385037,7000410060, 7000418054</t>
  </si>
  <si>
    <t xml:space="preserve">Názov verejnej vysokej školy: Univerzita Mateja Bela v Banskej Bystrici  
Názov fakulty:  </t>
  </si>
  <si>
    <t>špecifiká dotácia</t>
  </si>
  <si>
    <t>Rozdiel medzi údajom, vykazovaným v stĺpci T6_R18_SH a údajom v T5_R56_(SC+SD), vo výške 83.968,84 eur vznikol z dôvodu tvorby a rozpustenia rezerva za nevyčerpanú dovolenku za rok 2011 a rok 2012.</t>
  </si>
  <si>
    <t>Vypracovala: Mgr. Kasanická Danica</t>
  </si>
  <si>
    <t xml:space="preserve">Názov verejnej vysokej školy: Univerzita Mateja Bela v Banskej Bystrici </t>
  </si>
  <si>
    <t>Výdavky verejnej vysokej školy na obstaranie a technické zhodnotenie dlhodobého majetku v roku 2012</t>
  </si>
  <si>
    <t>Stav a vývoj finančných fondov verejnej vysokej školy v rokoch 2011 a 2012</t>
  </si>
  <si>
    <t xml:space="preserve">Štruktúra a stav finančných prostriedkov na bankových účtoch verejnej vysokej školy k 31. decembru 2012 </t>
  </si>
  <si>
    <t>Príjmy verejnej vysokej školy z prostriedkov EÚ a z prostriedkov na ich spolufinancovanie zo štátneho rozpočtu z kapitoly MŠVVaŠ SR a z iných kapitol štátneho rozpočtu v roku 2012</t>
  </si>
  <si>
    <t xml:space="preserve">Príjmy z dotácií verejnej vysokej škole zo štátneho rozpočtu z kapitoly MŠVVaŠ SR poskytnuté mimo programu 077 a mimo príjmov z prostriedkov EÚ (zo štrukturálnych fondov) v roku 2012 </t>
  </si>
  <si>
    <t>Štipendiá z vlastných zdrojov podľa § 97 zákona v rokoch 2011 a 2012</t>
  </si>
  <si>
    <t xml:space="preserve">Motivačné štipendiá  v rokoch 2011 a 2012 (v zmysle § 96  zákona ) </t>
  </si>
  <si>
    <t>Štruktúra účtu 384 - výnosy budúcich období v rokoch 2011 a 2012</t>
  </si>
  <si>
    <t>Výnosy verejnej vysokej školy v roku 2012 v oblasti sociálnej podpory študentov</t>
  </si>
  <si>
    <t>Náklady verejnej vysokej školy  v roku 2012 v oblasti sociálnej podpory študentov</t>
  </si>
  <si>
    <t xml:space="preserve">Súvaha k 31. 12. 2012 - Strana aktív 1. časť </t>
  </si>
  <si>
    <t>Súvaha k 31. 12. 2012 - Strana aktív 2. časť</t>
  </si>
  <si>
    <t>Súvaha k 31. 12. 2012 - Strana pasív</t>
  </si>
  <si>
    <t>Tabuľka č. 4: Výnosy verejnej vysokej školy zo školného a z poplatkov spojených so štúdiom  
v rokoch 2011 a 2012 (v Eur)</t>
  </si>
  <si>
    <t>Vysvetlivky k tabuľkám výročnej správy o hospodárení verejnej vysokej školy za rok 2012</t>
  </si>
  <si>
    <r>
      <t>Výdavky na obstaranie majetku kryté v priebehu roku 201</t>
    </r>
    <r>
      <rPr>
        <sz val="12"/>
        <color indexed="10"/>
        <rFont val="Times New Roman"/>
        <family val="1"/>
        <charset val="238"/>
      </rPr>
      <t>2</t>
    </r>
    <r>
      <rPr>
        <sz val="12"/>
        <rFont val="Times New Roman"/>
        <family val="1"/>
        <charset val="238"/>
      </rPr>
      <t xml:space="preserve"> z úveru. Pri čerpaní týchto prostriedkov uviesť v komentári aj rok získania úveru. </t>
    </r>
  </si>
  <si>
    <t>T_13_SG(SH)</t>
  </si>
  <si>
    <r>
      <t>Tabuľka č. 16 poskytuje informácie o objeme a štruktúre finančných prostriedkov na bankových účtoch verejnej vysokej školy  k 31. 12. 201</t>
    </r>
    <r>
      <rPr>
        <b/>
        <sz val="12"/>
        <color indexed="10"/>
        <rFont val="Times New Roman"/>
        <family val="1"/>
        <charset val="238"/>
      </rPr>
      <t>2</t>
    </r>
    <r>
      <rPr>
        <b/>
        <sz val="12"/>
        <rFont val="Times New Roman"/>
        <family val="1"/>
        <charset val="238"/>
      </rPr>
      <t xml:space="preserve">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r>
  </si>
  <si>
    <r>
      <t>Uvedú sa sumárne stavy ostatných  fondov, ktoré vysoká škola vytvorila za roky 201</t>
    </r>
    <r>
      <rPr>
        <sz val="12"/>
        <color indexed="10"/>
        <rFont val="Times New Roman"/>
        <family val="1"/>
        <charset val="238"/>
      </rPr>
      <t>1</t>
    </r>
    <r>
      <rPr>
        <sz val="12"/>
        <rFont val="Times New Roman"/>
        <family val="1"/>
        <charset val="238"/>
      </rPr>
      <t xml:space="preserve"> a 201</t>
    </r>
    <r>
      <rPr>
        <sz val="12"/>
        <color indexed="10"/>
        <rFont val="Times New Roman"/>
        <family val="1"/>
        <charset val="238"/>
      </rPr>
      <t>2</t>
    </r>
    <r>
      <rPr>
        <sz val="12"/>
        <rFont val="Times New Roman"/>
        <family val="1"/>
        <charset val="238"/>
      </rPr>
      <t xml:space="preserve"> v zmysle §16a ods. 1 zákona č. 131/2002 Z. z. o vysokých školách v znení neskorších predpisov.</t>
    </r>
  </si>
  <si>
    <r>
      <t>Tabuľka č. 12 poskytuje informácie o štruktúre a objeme výdavkov, ktoré verejná vysoká škola  použila na obstaranie a technické zhodnotenie dlhodobého majetku v roku 201</t>
    </r>
    <r>
      <rPr>
        <b/>
        <sz val="12"/>
        <color indexed="10"/>
        <rFont val="Times New Roman"/>
        <family val="1"/>
        <charset val="238"/>
      </rPr>
      <t>2</t>
    </r>
    <r>
      <rPr>
        <b/>
        <sz val="12"/>
        <rFont val="Times New Roman"/>
        <family val="1"/>
        <charset val="238"/>
      </rPr>
      <t>.</t>
    </r>
  </si>
  <si>
    <r>
      <t>Tabuľka č. 13 poskytuje informácie o stave a vývoji finančných fondov verejnej vysokej školy v rokoch 201</t>
    </r>
    <r>
      <rPr>
        <b/>
        <sz val="12"/>
        <color indexed="10"/>
        <rFont val="Times New Roman"/>
        <family val="1"/>
        <charset val="238"/>
      </rPr>
      <t>1</t>
    </r>
    <r>
      <rPr>
        <b/>
        <sz val="12"/>
        <rFont val="Times New Roman"/>
        <family val="1"/>
        <charset val="238"/>
      </rPr>
      <t xml:space="preserve"> a 201</t>
    </r>
    <r>
      <rPr>
        <b/>
        <sz val="12"/>
        <color indexed="10"/>
        <rFont val="Times New Roman"/>
        <family val="1"/>
        <charset val="238"/>
      </rPr>
      <t>2</t>
    </r>
    <r>
      <rPr>
        <b/>
        <sz val="12"/>
        <rFont val="Times New Roman"/>
        <family val="1"/>
        <charset val="238"/>
      </rPr>
      <t>.</t>
    </r>
  </si>
  <si>
    <t>T10_R13</t>
  </si>
  <si>
    <r>
      <t>Ak má VVŠ finančné prostriedky zaúčtované na účte 261 - peniaze na ceste, z dôvodu kontroly stavu na bankových účtoch k 31. 12. 20</t>
    </r>
    <r>
      <rPr>
        <sz val="12"/>
        <color indexed="10"/>
        <rFont val="Times New Roman"/>
        <family val="1"/>
        <charset val="238"/>
      </rPr>
      <t>12</t>
    </r>
    <r>
      <rPr>
        <sz val="12"/>
        <rFont val="Times New Roman"/>
        <family val="1"/>
        <charset val="238"/>
      </rPr>
      <t xml:space="preserve"> na údaje zo súvahy, ich uvedie v tomto riadku. </t>
    </r>
  </si>
  <si>
    <r>
      <t>Ak VVŠ obdržala finančné prostriedky aj z inej kapitoly štátneho rozpočtu, uvádzajú sa osobitne. Tieto dotácie sa evidujú na zdrojoch podľa platnej rozpočtovej klasifikácie na rok 201</t>
    </r>
    <r>
      <rPr>
        <sz val="12"/>
        <color indexed="10"/>
        <rFont val="Times New Roman"/>
        <family val="1"/>
        <charset val="238"/>
      </rPr>
      <t>2</t>
    </r>
    <r>
      <rPr>
        <sz val="12"/>
        <rFont val="Times New Roman"/>
        <family val="1"/>
        <charset val="238"/>
      </rPr>
      <t xml:space="preserve"> a nie sú súčasťou dotácií, vykazovaných v T2_R1.  </t>
    </r>
  </si>
  <si>
    <r>
      <t>Tabuľka č. 17 obsahuje informácie o celkovom objeme príjmov z dotácií, poskytnutých verejnej vysokej škole v roku 201</t>
    </r>
    <r>
      <rPr>
        <b/>
        <sz val="12"/>
        <color indexed="10"/>
        <rFont val="Times New Roman"/>
        <family val="1"/>
        <charset val="238"/>
      </rPr>
      <t>2</t>
    </r>
    <r>
      <rPr>
        <b/>
        <sz val="12"/>
        <rFont val="Times New Roman"/>
        <family val="1"/>
        <charset val="238"/>
      </rPr>
      <t xml:space="preserve"> z prostriedkov EÚ (štrukturálnych fondov), vrátane spolufinancovania zo štátneho rozpočtu. Osobitne sa sledujú dotácie, poskytnuté z  MŠVVaŠ SR a osobitne dotácie z iných kapitol štátneho rozpočtu. </t>
    </r>
  </si>
  <si>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t>
    </r>
    <r>
      <rPr>
        <sz val="12"/>
        <color indexed="10"/>
        <rFont val="Times New Roman"/>
        <family val="1"/>
        <charset val="238"/>
      </rPr>
      <t>2</t>
    </r>
    <r>
      <rPr>
        <sz val="12"/>
        <rFont val="Times New Roman"/>
        <family val="1"/>
        <charset val="238"/>
      </rPr>
      <t xml:space="preserve">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t>
    </r>
    <r>
      <rPr>
        <sz val="12"/>
        <color indexed="10"/>
        <rFont val="Times New Roman"/>
        <family val="1"/>
        <charset val="238"/>
      </rPr>
      <t>2</t>
    </r>
    <r>
      <rPr>
        <sz val="12"/>
        <rFont val="Times New Roman"/>
        <family val="1"/>
        <charset val="238"/>
      </rPr>
      <t xml:space="preserve">. 
</t>
    </r>
  </si>
  <si>
    <t>Súvzťažnosti tabuliek výročnej správy o hospodárení verejnej vysokej školy za rok 2012</t>
  </si>
  <si>
    <r>
      <t>Stavy fondov k 1.1. a k 31.12.201</t>
    </r>
    <r>
      <rPr>
        <sz val="12"/>
        <color indexed="10"/>
        <rFont val="Times New Roman"/>
        <family val="1"/>
        <charset val="238"/>
      </rPr>
      <t xml:space="preserve">1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+ 071 "netto" 
Stavy fondov k 1.1.sa rovnajú stavom fondov k 31.12. predchádzajúceho roka.</t>
    </r>
  </si>
  <si>
    <r>
      <t>Celková hodnota účtu 384 za rok 201</t>
    </r>
    <r>
      <rPr>
        <sz val="12"/>
        <color indexed="10"/>
        <rFont val="Times New Roman"/>
        <family val="1"/>
        <charset val="238"/>
      </rPr>
      <t>1</t>
    </r>
    <r>
      <rPr>
        <sz val="12"/>
        <rFont val="Times New Roman"/>
        <family val="1"/>
        <charset val="238"/>
      </rPr>
      <t xml:space="preserve"> a 201</t>
    </r>
    <r>
      <rPr>
        <sz val="12"/>
        <color indexed="10"/>
        <rFont val="Times New Roman"/>
        <family val="1"/>
        <charset val="238"/>
      </rPr>
      <t>2</t>
    </r>
    <r>
      <rPr>
        <sz val="12"/>
        <rFont val="Times New Roman"/>
        <family val="1"/>
        <charset val="238"/>
      </rPr>
      <t>,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t>
    </r>
    <r>
      <rPr>
        <sz val="12"/>
        <color indexed="10"/>
        <rFont val="Times New Roman"/>
        <family val="1"/>
        <charset val="238"/>
      </rPr>
      <t>1</t>
    </r>
    <r>
      <rPr>
        <sz val="12"/>
        <rFont val="Times New Roman"/>
        <family val="1"/>
        <charset val="238"/>
      </rPr>
      <t>), resp. SI (201</t>
    </r>
    <r>
      <rPr>
        <sz val="12"/>
        <color indexed="10"/>
        <rFont val="Times New Roman"/>
        <family val="1"/>
        <charset val="238"/>
      </rPr>
      <t>2</t>
    </r>
    <r>
      <rPr>
        <sz val="12"/>
        <rFont val="Times New Roman"/>
        <family val="1"/>
        <charset val="238"/>
      </rPr>
      <t>). 
Údaje za rok 201</t>
    </r>
    <r>
      <rPr>
        <sz val="12"/>
        <color indexed="10"/>
        <rFont val="Times New Roman"/>
        <family val="1"/>
        <charset val="238"/>
      </rPr>
      <t>1</t>
    </r>
    <r>
      <rPr>
        <sz val="12"/>
        <rFont val="Times New Roman"/>
        <family val="1"/>
        <charset val="238"/>
      </rPr>
      <t xml:space="preserve"> musia byť totožné s údajmi, ktoré VVŠ predložili k výsledkom hospodárenia VVŠ za rok 201</t>
    </r>
    <r>
      <rPr>
        <sz val="12"/>
        <color indexed="10"/>
        <rFont val="Times New Roman"/>
        <family val="1"/>
        <charset val="238"/>
      </rPr>
      <t>1</t>
    </r>
    <r>
      <rPr>
        <sz val="12"/>
        <rFont val="Times New Roman"/>
        <family val="1"/>
        <charset val="238"/>
      </rPr>
      <t xml:space="preserve">. </t>
    </r>
  </si>
  <si>
    <t>Zmeny tabuliek výročnej správy o hospodárení za rok 2012 v porovnaní s rokom 2011</t>
  </si>
  <si>
    <t>výnosy verejnej vysokej školy v roku 2012 v oblasti sociálnej podpory študentov</t>
  </si>
  <si>
    <t>náklady verejnej vysokej školy  v roku 2012 v oblasti sociálnej podpory študentov</t>
  </si>
  <si>
    <t xml:space="preserve">súvaha k 31.12.2012 - Strana aktív 
1. a 2. časť </t>
  </si>
  <si>
    <t>súvaha  k 31.12.2012 - Strana pasív</t>
  </si>
  <si>
    <t>Uvedie sa objem prijatej kapitálovej dotácie z rozpočtu kapitoly MŠVVaŠ SR a z iných rozpočtových kapitol v roku 2012 zo zdroja 111 (kapitálová dotácia, ktorá bola verejnej vysokej škole poukázaná na účet (cash) v sledovanom období,  účet 346002 - strana DAL)</t>
  </si>
  <si>
    <t>Uvedie sa objem prijatej kapitálovej dotácie z prostriedkov EÚ vrátane spolufinancovania (účet 346005 – 346008 strana DAL,  zdroje 1151, 1152, 11S1, 11S2, 11T1, 11T2, (všetky zdroje EŠF na ktorých VVŠ účtuje, aj všetky analytické účty) okrem 11E1, 11E3 a 121 – viď riadok 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</si>
  <si>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</si>
  <si>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</si>
  <si>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r>
      <t>Uvedie sa zostatok kapitálovej dotácie na obstaranie a technické zhodnotenie dlhodobého majetku (nevyčerpané finančné  prostriedky k 31. 12. 201</t>
    </r>
    <r>
      <rPr>
        <sz val="12"/>
        <color indexed="10"/>
        <rFont val="Times New Roman"/>
        <family val="1"/>
        <charset val="238"/>
      </rPr>
      <t xml:space="preserve">1 </t>
    </r>
    <r>
      <rPr>
        <sz val="12"/>
        <color indexed="8"/>
        <rFont val="Times New Roman"/>
        <family val="1"/>
        <charset val="238"/>
      </rPr>
      <t>(stĺpec SA v R11), resp. k 31. 12. 201</t>
    </r>
    <r>
      <rPr>
        <sz val="12"/>
        <color indexed="10"/>
        <rFont val="Times New Roman"/>
        <family val="1"/>
        <charset val="238"/>
      </rPr>
      <t>2</t>
    </r>
    <r>
      <rPr>
        <sz val="12"/>
        <color indexed="8"/>
        <rFont val="Times New Roman"/>
        <family val="1"/>
        <charset val="238"/>
      </rPr>
      <t xml:space="preserve"> (stĺpec SB v R11) na zdrojoch 131x (1318, 1319, 131A/resp.131B), 13S1, 13S2, 13T1,13T2.....(zostatky zo ŠR aj zo ŠF)</t>
    </r>
  </si>
  <si>
    <t>príjmy z dotácie  na základe dotačnej zmluvy , len 077</t>
  </si>
  <si>
    <t>výnosy VVŠ</t>
  </si>
  <si>
    <t>výnosy VVŠ zo školného a poplatkov</t>
  </si>
  <si>
    <t>náklady VVŠ</t>
  </si>
  <si>
    <t>náklady na mzdy</t>
  </si>
  <si>
    <t>v hlavičkách boli zmenené (aktualizované) roky</t>
  </si>
  <si>
    <r>
      <t xml:space="preserve">V riadku 1 až 15 sa uvádzajú príjmy </t>
    </r>
    <r>
      <rPr>
        <sz val="12"/>
        <color indexed="10"/>
        <rFont val="Times New Roman"/>
        <family val="1"/>
        <charset val="238"/>
      </rPr>
      <t xml:space="preserve">na programe 077 </t>
    </r>
    <r>
      <rPr>
        <sz val="12"/>
        <rFont val="Times New Roman"/>
        <family val="1"/>
        <charset val="238"/>
      </rPr>
      <t>podľa programovej štruktúry na rok 201</t>
    </r>
    <r>
      <rPr>
        <sz val="12"/>
        <color indexed="10"/>
        <rFont val="Times New Roman"/>
        <family val="1"/>
        <charset val="238"/>
      </rPr>
      <t>2</t>
    </r>
    <r>
      <rPr>
        <sz val="12"/>
        <rFont val="Times New Roman"/>
        <family val="1"/>
        <charset val="238"/>
      </rPr>
      <t>.</t>
    </r>
  </si>
  <si>
    <r>
      <t>Tabuľka č. 3 poskytuje informácie o celkovom objeme a štruktúre výnosov  verejnej vysokej školy v rokoch 201</t>
    </r>
    <r>
      <rPr>
        <b/>
        <sz val="12"/>
        <color indexed="10"/>
        <rFont val="Times New Roman"/>
        <family val="1"/>
        <charset val="238"/>
      </rPr>
      <t>1</t>
    </r>
    <r>
      <rPr>
        <b/>
        <sz val="12"/>
        <rFont val="Times New Roman"/>
        <family val="1"/>
        <charset val="238"/>
      </rPr>
      <t xml:space="preserve"> a 201</t>
    </r>
    <r>
      <rPr>
        <b/>
        <sz val="12"/>
        <color indexed="10"/>
        <rFont val="Times New Roman"/>
        <family val="1"/>
        <charset val="238"/>
      </rPr>
      <t>2</t>
    </r>
    <r>
      <rPr>
        <b/>
        <sz val="12"/>
        <rFont val="Times New Roman"/>
        <family val="1"/>
        <charset val="238"/>
      </rPr>
      <t>. Osobitne sa uvedie prehľad o výnosoch v hlavnej činnosti a osobitne prehľad o výnosoch v podnikateľskej  činnosti.</t>
    </r>
  </si>
  <si>
    <r>
      <t>Údaje vychádzajú z platného analytického členenia účtov   na rok 201</t>
    </r>
    <r>
      <rPr>
        <b/>
        <sz val="12"/>
        <color indexed="10"/>
        <rFont val="Times New Roman"/>
        <family val="1"/>
        <charset val="238"/>
      </rPr>
      <t>2</t>
    </r>
    <r>
      <rPr>
        <b/>
        <sz val="12"/>
        <rFont val="Times New Roman"/>
        <family val="1"/>
        <charset val="238"/>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t>
    </r>
  </si>
  <si>
    <r>
      <rPr>
        <b/>
        <sz val="12"/>
        <color indexed="8"/>
        <rFont val="Times New Roman"/>
        <family val="1"/>
        <charset val="238"/>
      </rPr>
      <t xml:space="preserve">Minimálna výška prídelu </t>
    </r>
    <r>
      <rPr>
        <sz val="12"/>
        <color indexed="8"/>
        <rFont val="Times New Roman"/>
        <family val="1"/>
        <charset val="238"/>
      </rPr>
      <t>do štipendijného fondu v roku 201</t>
    </r>
    <r>
      <rPr>
        <sz val="12"/>
        <color indexed="10"/>
        <rFont val="Times New Roman"/>
        <family val="1"/>
        <charset val="238"/>
      </rPr>
      <t>1</t>
    </r>
    <r>
      <rPr>
        <sz val="12"/>
        <color indexed="8"/>
        <rFont val="Times New Roman"/>
        <family val="1"/>
        <charset val="238"/>
      </rPr>
      <t xml:space="preserve"> a 201</t>
    </r>
    <r>
      <rPr>
        <sz val="12"/>
        <color indexed="10"/>
        <rFont val="Times New Roman"/>
        <family val="1"/>
        <charset val="238"/>
      </rPr>
      <t>2</t>
    </r>
    <r>
      <rPr>
        <sz val="12"/>
        <color indexed="8"/>
        <rFont val="Times New Roman"/>
        <family val="1"/>
        <charset val="238"/>
      </rPr>
      <t xml:space="preserve"> je </t>
    </r>
    <r>
      <rPr>
        <b/>
        <sz val="12"/>
        <color indexed="8"/>
        <rFont val="Times New Roman"/>
        <family val="1"/>
        <charset val="238"/>
      </rPr>
      <t xml:space="preserve">20 % </t>
    </r>
    <r>
      <rPr>
        <sz val="12"/>
        <color indexed="8"/>
        <rFont val="Times New Roman"/>
        <family val="1"/>
        <charset val="238"/>
      </rPr>
      <t>príjmov zo školného.</t>
    </r>
  </si>
  <si>
    <t>Návrh na prídel do štipendijného fondu na základe rozhodnutia VVŠ, ktorý sa musí rovnať minimálne objemu z riadku R11.</t>
  </si>
  <si>
    <r>
      <t>Tabuľka č. 5 poskytuje informácie o celkovom objeme a štruktúre nákladov verejnej vysokej školy v rokoch 201</t>
    </r>
    <r>
      <rPr>
        <b/>
        <sz val="12"/>
        <color indexed="10"/>
        <rFont val="Times New Roman"/>
        <family val="1"/>
        <charset val="238"/>
      </rPr>
      <t>1</t>
    </r>
    <r>
      <rPr>
        <b/>
        <sz val="12"/>
        <rFont val="Times New Roman"/>
        <family val="1"/>
        <charset val="238"/>
      </rPr>
      <t xml:space="preserve"> a  201</t>
    </r>
    <r>
      <rPr>
        <b/>
        <sz val="12"/>
        <color indexed="10"/>
        <rFont val="Times New Roman"/>
        <family val="1"/>
        <charset val="238"/>
      </rPr>
      <t>2</t>
    </r>
    <r>
      <rPr>
        <b/>
        <sz val="12"/>
        <rFont val="Times New Roman"/>
        <family val="1"/>
        <charset val="238"/>
      </rPr>
      <t xml:space="preserve">. Osobitne sa uvedie prehľad o nákladoch v hlavnej činnosti a osobitne prehľad o nákladoch v podnikateľskej  činnosti. </t>
    </r>
  </si>
  <si>
    <r>
      <t>Údaje vychádzajú z platného analytického členenia účtov  na rok 201</t>
    </r>
    <r>
      <rPr>
        <b/>
        <sz val="12"/>
        <color indexed="10"/>
        <rFont val="Times New Roman"/>
        <family val="1"/>
        <charset val="238"/>
      </rPr>
      <t>2</t>
    </r>
    <r>
      <rPr>
        <b/>
        <sz val="12"/>
        <rFont val="Times New Roman"/>
        <family val="1"/>
        <charset val="238"/>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r>
  </si>
  <si>
    <r>
      <t>V stĺpcoch A, B, C uvedie vysoká škola priemerný evidenčný prepočítaný počet zamestnancov za rok 201</t>
    </r>
    <r>
      <rPr>
        <sz val="12"/>
        <color indexed="10"/>
        <rFont val="Times New Roman"/>
        <family val="1"/>
        <charset val="238"/>
      </rPr>
      <t>2</t>
    </r>
    <r>
      <rPr>
        <sz val="12"/>
        <rFont val="Times New Roman"/>
        <family val="1"/>
        <charset val="238"/>
      </rPr>
      <t xml:space="preserve"> 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</si>
  <si>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t>
    </r>
    <r>
      <rPr>
        <sz val="12"/>
        <color indexed="10"/>
        <rFont val="Times New Roman"/>
        <family val="1"/>
        <charset val="238"/>
      </rPr>
      <t>2</t>
    </r>
    <r>
      <rPr>
        <sz val="12"/>
        <rFont val="Times New Roman"/>
        <family val="1"/>
        <charset val="238"/>
      </rPr>
      <t xml:space="preserve"> platených z dotácie MŠVVaŠ SR, t.j. z prostriedkov uvedených v stĺpci F.</t>
    </r>
  </si>
  <si>
    <r>
      <t>V stĺpci C uvedie vysoká škola priemerný evidenčný prepočítaný počet zamestnancov za rok 201</t>
    </r>
    <r>
      <rPr>
        <sz val="12"/>
        <color indexed="10"/>
        <rFont val="Times New Roman"/>
        <family val="1"/>
        <charset val="238"/>
      </rPr>
      <t>2</t>
    </r>
    <r>
      <rPr>
        <sz val="12"/>
        <rFont val="Times New Roman"/>
        <family val="1"/>
        <charset val="238"/>
      </rPr>
      <t xml:space="preserve"> platených z iných zdrojov, t. j.  z prostriedkov uvedených v stĺpci G. Príklad: Zamestnanci platení z podnikateľskej činnosti. </t>
    </r>
  </si>
  <si>
    <t xml:space="preserve">T10_R14 </t>
  </si>
  <si>
    <t xml:space="preserve">Príspevok na jedno jedlo zo štátneho rozpočtu bol po celý rok  2012 vo výške  0,8 euro. </t>
  </si>
  <si>
    <t>T10_13,14,15_SA</t>
  </si>
  <si>
    <t xml:space="preserve">Nakoľko sa výška stravného príspevku v roku 2012 nemenila a v tabuľke boli vypustená 2 riadky je potrebné údaje za rok 2011 (stĺpec A) v týchto riadkoch vložiť ručne.Uvedené údaje musia byť rovnaké, ako boli uvedené vo výročnej správe z r. 2011. </t>
  </si>
  <si>
    <r>
      <t>T1 = dotačná zmluva na 201</t>
    </r>
    <r>
      <rPr>
        <sz val="12"/>
        <color indexed="10"/>
        <rFont val="Times New Roman"/>
        <family val="1"/>
        <charset val="238"/>
      </rPr>
      <t>2</t>
    </r>
  </si>
  <si>
    <r>
      <t>Bežná a kapitálová dotácia je kontrolovaná na Zmluvu o poskytnutí  dotácií  zo štátneho rozpočtu prostredníctvom kapitoly MŠVVaŠ (ďalej len "dotačná zmluva") na  programe  077 na rok 201</t>
    </r>
    <r>
      <rPr>
        <sz val="12"/>
        <color indexed="10"/>
        <rFont val="Times New Roman"/>
        <family val="1"/>
        <charset val="238"/>
      </rPr>
      <t>2</t>
    </r>
    <r>
      <rPr>
        <sz val="12"/>
        <rFont val="Times New Roman"/>
        <family val="1"/>
        <charset val="238"/>
      </rPr>
      <t xml:space="preserve"> a jej dodatky.</t>
    </r>
  </si>
  <si>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hlavného riešiteľa (údaje patria do T18). Do tejto tabuľky sa uvádzajú len dotácie z APVV pre spoluriešiteľa, ak hlavným riešiteľom je iná právnická osoba ako VVŠ. Nepatria sem prostriedky na zahraničné mobility na 05T 08 a 021 02 03.</t>
    </r>
  </si>
  <si>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11E3 a 121.</t>
    </r>
  </si>
  <si>
    <r>
      <t xml:space="preserve">Výnosy sú kontrolované na údaje z výkazníctva - výkaz ziskov a strát, časť </t>
    </r>
    <r>
      <rPr>
        <b/>
        <sz val="12"/>
        <rFont val="Times New Roman"/>
        <family val="1"/>
        <charset val="238"/>
      </rPr>
      <t>výnosy</t>
    </r>
    <r>
      <rPr>
        <sz val="12"/>
        <rFont val="Times New Roman"/>
        <family val="1"/>
        <charset val="238"/>
      </rPr>
      <t>. 
Údaje v T3 z roku 201</t>
    </r>
    <r>
      <rPr>
        <sz val="12"/>
        <color indexed="10"/>
        <rFont val="Times New Roman"/>
        <family val="1"/>
        <charset val="238"/>
      </rPr>
      <t>1</t>
    </r>
    <r>
      <rPr>
        <sz val="12"/>
        <rFont val="Times New Roman"/>
        <family val="1"/>
        <charset val="238"/>
      </rPr>
      <t xml:space="preserve">  a údaje z roku 201</t>
    </r>
    <r>
      <rPr>
        <sz val="12"/>
        <color indexed="10"/>
        <rFont val="Times New Roman"/>
        <family val="1"/>
        <charset val="238"/>
      </rPr>
      <t>2</t>
    </r>
    <r>
      <rPr>
        <sz val="12"/>
        <rFont val="Times New Roman"/>
        <family val="1"/>
        <charset val="238"/>
      </rPr>
      <t xml:space="preserve">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T3_R21, R22 sa taktiež kontrolujú na T4_R1_SB a T4_R5_SB.</t>
    </r>
  </si>
  <si>
    <t>T3_R21_SA (SC) = T4_R1_SA (SB),
T3_R22_SA (SC) = T4_R5_SA (SB)</t>
  </si>
  <si>
    <t>T4_R1_SA (SB) = T3_R21_SA (SC),
T4_R5_SA (SB) = T3_R22_SA (SC) 
T4_R11_SA (SB) =   T13_R9_SE (SF)</t>
  </si>
  <si>
    <t>Údaje v T4 sú kontrolované na údaje z T3, a to na výnosy z hlavnej činnosti - školné (T3_R21), poplatky spojené so štúdiom (T3_R22). 
Údaj  v R11 - návrh na prídel do štipendijného fondu musí byť minimálne vo výške vykazovanom na riadku R10 - základ pre prídel do štipendijného fondu.</t>
  </si>
  <si>
    <r>
      <t>T6_R1..R6, R7, R9, R13, R14, R16, R17 = Škol 2-04 za 201</t>
    </r>
    <r>
      <rPr>
        <sz val="12"/>
        <color indexed="10"/>
        <rFont val="Times New Roman"/>
        <family val="1"/>
        <charset val="238"/>
      </rPr>
      <t>2</t>
    </r>
    <r>
      <rPr>
        <sz val="12"/>
        <rFont val="Times New Roman"/>
        <family val="1"/>
        <charset val="238"/>
      </rPr>
      <t>, 
T6_R15a.. = dotačná zmluva na 201</t>
    </r>
    <r>
      <rPr>
        <sz val="12"/>
        <color indexed="10"/>
        <rFont val="Times New Roman"/>
        <family val="1"/>
        <charset val="238"/>
      </rPr>
      <t>2</t>
    </r>
    <r>
      <rPr>
        <sz val="12"/>
        <rFont val="Times New Roman"/>
        <family val="1"/>
        <charset val="238"/>
      </rPr>
      <t>, špecifiká</t>
    </r>
  </si>
  <si>
    <r>
      <t>Údaje v riadkoch R1:R6, R7, R9, R13, R14, R16, R17  sú kontrolované s údajmi v štatistickom výkaze Škol (MŠ SR) 2-04 za rok 201</t>
    </r>
    <r>
      <rPr>
        <sz val="12"/>
        <color indexed="10"/>
        <rFont val="Times New Roman"/>
        <family val="1"/>
        <charset val="238"/>
      </rPr>
      <t>2.</t>
    </r>
    <r>
      <rPr>
        <sz val="12"/>
        <rFont val="Times New Roman"/>
        <family val="1"/>
        <charset val="238"/>
      </rPr>
      <t xml:space="preserve"> 
Údaje v riadkoch 15a ... (špecifiká) sú kontrolované na rozpis dotácie v roku 201</t>
    </r>
    <r>
      <rPr>
        <sz val="12"/>
        <color indexed="10"/>
        <rFont val="Times New Roman"/>
        <family val="1"/>
        <charset val="238"/>
      </rPr>
      <t>2</t>
    </r>
    <r>
      <rPr>
        <sz val="12"/>
        <rFont val="Times New Roman"/>
        <family val="1"/>
        <charset val="238"/>
      </rPr>
      <t>.</t>
    </r>
    <r>
      <rPr>
        <b/>
        <sz val="12"/>
        <color indexed="12"/>
        <rFont val="Times New Roman"/>
        <family val="1"/>
        <charset val="238"/>
      </rPr>
      <t xml:space="preserve"> </t>
    </r>
    <r>
      <rPr>
        <u/>
        <sz val="12"/>
        <rFont val="Times New Roman"/>
        <family val="1"/>
        <charset val="238"/>
      </rPr>
      <t>Rozdiel medzi údajom v T6_R18_SH a údajmi v T5_R56_SC+SD (Mzdy) je potrebné vyčísliť s komentárom uviesť v poznámke pod tabuľkou T6.</t>
    </r>
  </si>
  <si>
    <r>
      <t>odstránené 2 riadky,
odstranený vzťah v R13,14,15 v SA - hodnoty je potrebné vložiť ručne tak, ako boli uvedené vo výročnej správe z r. 201</t>
    </r>
    <r>
      <rPr>
        <sz val="12"/>
        <color indexed="10"/>
        <rFont val="Times New Roman"/>
        <family val="1"/>
        <charset val="238"/>
      </rPr>
      <t>2</t>
    </r>
  </si>
  <si>
    <r>
      <t>T8_R5_SA (SC) = "dotačná zmluva" na rok 201</t>
    </r>
    <r>
      <rPr>
        <sz val="12"/>
        <color indexed="10"/>
        <rFont val="Times New Roman"/>
        <family val="1"/>
        <charset val="238"/>
      </rPr>
      <t>1</t>
    </r>
    <r>
      <rPr>
        <sz val="12"/>
        <rFont val="Times New Roman"/>
        <family val="1"/>
        <charset val="238"/>
      </rPr>
      <t xml:space="preserve"> (201</t>
    </r>
    <r>
      <rPr>
        <sz val="12"/>
        <color indexed="10"/>
        <rFont val="Times New Roman"/>
        <family val="1"/>
        <charset val="238"/>
      </rPr>
      <t>2</t>
    </r>
    <r>
      <rPr>
        <sz val="12"/>
        <rFont val="Times New Roman"/>
        <family val="1"/>
        <charset val="238"/>
      </rPr>
      <t>), podprogram 077 15 01 - účelové prostriedky na sociálne štipendiá</t>
    </r>
  </si>
  <si>
    <r>
      <t>T8_R4_SA = zostatok k 31.12.201</t>
    </r>
    <r>
      <rPr>
        <sz val="12"/>
        <color indexed="10"/>
        <rFont val="Times New Roman"/>
        <family val="1"/>
        <charset val="238"/>
      </rPr>
      <t>1</t>
    </r>
    <r>
      <rPr>
        <sz val="12"/>
        <rFont val="Times New Roman"/>
        <family val="1"/>
        <charset val="238"/>
      </rPr>
      <t xml:space="preserve">
T8_R6_SA = T8_R4_SC 
T8_R1_SA (SC)  ≤ T13_R11_SE (SF)</t>
    </r>
  </si>
  <si>
    <r>
      <t>Údaj v T8_R4_SA predstavuje zostatok nevyčerpanej dotácie z predchádzajúceho roka, t. j. k 31. 12. 201</t>
    </r>
    <r>
      <rPr>
        <sz val="12"/>
        <color indexed="10"/>
        <rFont val="Times New Roman"/>
        <family val="1"/>
        <charset val="238"/>
      </rPr>
      <t>1</t>
    </r>
    <r>
      <rPr>
        <sz val="12"/>
        <rFont val="Times New Roman"/>
        <family val="1"/>
        <charset val="238"/>
      </rPr>
      <t xml:space="preserve"> .  
Údaj v T8_R6_SA (SC) predstavuje zostatok nevyčerpanej dotácie k 31. 12. príslušného roka (201</t>
    </r>
    <r>
      <rPr>
        <sz val="12"/>
        <color indexed="10"/>
        <rFont val="Times New Roman"/>
        <family val="1"/>
        <charset val="238"/>
      </rPr>
      <t>0</t>
    </r>
    <r>
      <rPr>
        <sz val="12"/>
        <rFont val="Times New Roman"/>
        <family val="1"/>
        <charset val="238"/>
      </rPr>
      <t>, resp. 201</t>
    </r>
    <r>
      <rPr>
        <sz val="12"/>
        <color indexed="10"/>
        <rFont val="Times New Roman"/>
        <family val="1"/>
        <charset val="238"/>
      </rPr>
      <t>2</t>
    </r>
    <r>
      <rPr>
        <sz val="12"/>
        <rFont val="Times New Roman"/>
        <family val="1"/>
        <charset val="238"/>
      </rPr>
      <t>) a ich hodnoty sa vypočítajú z ostatných uvedených údajov. Zostatok nevyčerpanej dotácie k 31. 12. 201</t>
    </r>
    <r>
      <rPr>
        <sz val="12"/>
        <color indexed="10"/>
        <rFont val="Times New Roman"/>
        <family val="1"/>
        <charset val="238"/>
      </rPr>
      <t>1</t>
    </r>
    <r>
      <rPr>
        <sz val="12"/>
        <rFont val="Times New Roman"/>
        <family val="1"/>
        <charset val="238"/>
      </rPr>
      <t xml:space="preserve"> je totožný  s údajmi vykazovanými v tabuľke T8 výročnej správy za rok 201</t>
    </r>
    <r>
      <rPr>
        <sz val="12"/>
        <color indexed="10"/>
        <rFont val="Times New Roman"/>
        <family val="1"/>
        <charset val="238"/>
      </rPr>
      <t>1</t>
    </r>
    <r>
      <rPr>
        <sz val="12"/>
        <rFont val="Times New Roman"/>
        <family val="1"/>
        <charset val="238"/>
      </rPr>
      <t>.</t>
    </r>
  </si>
  <si>
    <r>
      <t>T9_R1 = štatistické výkazy MŠVVaŠ SR 201</t>
    </r>
    <r>
      <rPr>
        <sz val="12"/>
        <color indexed="10"/>
        <rFont val="Times New Roman"/>
        <family val="1"/>
        <charset val="238"/>
      </rPr>
      <t>2</t>
    </r>
    <r>
      <rPr>
        <sz val="12"/>
        <rFont val="Times New Roman"/>
        <family val="1"/>
        <charset val="238"/>
      </rPr>
      <t xml:space="preserve"> (201</t>
    </r>
    <r>
      <rPr>
        <sz val="12"/>
        <color indexed="10"/>
        <rFont val="Times New Roman"/>
        <family val="1"/>
        <charset val="238"/>
      </rPr>
      <t>1</t>
    </r>
    <r>
      <rPr>
        <sz val="12"/>
        <rFont val="Times New Roman"/>
        <family val="1"/>
        <charset val="238"/>
      </rPr>
      <t>)</t>
    </r>
  </si>
  <si>
    <r>
      <t>Údaje o lôžkovej kapacite v T9_R1 sa kontrolujú na štatistické výkazy MŠVVaŠ SR 201</t>
    </r>
    <r>
      <rPr>
        <sz val="12"/>
        <color indexed="10"/>
        <rFont val="Times New Roman"/>
        <family val="1"/>
        <charset val="238"/>
      </rPr>
      <t>2</t>
    </r>
    <r>
      <rPr>
        <sz val="12"/>
        <rFont val="Times New Roman"/>
        <family val="1"/>
        <charset val="238"/>
      </rPr>
      <t xml:space="preserve"> (201</t>
    </r>
    <r>
      <rPr>
        <sz val="12"/>
        <color indexed="10"/>
        <rFont val="Times New Roman"/>
        <family val="1"/>
        <charset val="238"/>
      </rPr>
      <t>1</t>
    </r>
    <r>
      <rPr>
        <sz val="12"/>
        <rFont val="Times New Roman"/>
        <family val="1"/>
        <charset val="238"/>
      </rPr>
      <t>).</t>
    </r>
  </si>
  <si>
    <r>
      <t>T10_R12 = štatistické výkazy MŠVVaŠ SR 201</t>
    </r>
    <r>
      <rPr>
        <sz val="12"/>
        <color indexed="10"/>
        <rFont val="Times New Roman"/>
        <family val="1"/>
        <charset val="238"/>
      </rPr>
      <t>2</t>
    </r>
    <r>
      <rPr>
        <sz val="12"/>
        <rFont val="Times New Roman"/>
        <family val="1"/>
        <charset val="238"/>
      </rPr>
      <t xml:space="preserve"> (201</t>
    </r>
    <r>
      <rPr>
        <sz val="12"/>
        <color indexed="10"/>
        <rFont val="Times New Roman"/>
        <family val="1"/>
        <charset val="238"/>
      </rPr>
      <t>1</t>
    </r>
    <r>
      <rPr>
        <sz val="12"/>
        <rFont val="Times New Roman"/>
        <family val="1"/>
        <charset val="238"/>
      </rPr>
      <t>)</t>
    </r>
  </si>
  <si>
    <t>V T11_R10 sa uvádzajú kapitálové výdavky prijaté (cash) zo zdroja 111. Ide o dotácie z programu 077 (T1_SB_R15), z iných kapitol štátneho rozpočtu (T2_SB_R1), z kapitoly MŠVVaŠ mimo programu 077 a mimo prostriedkov z EÚ (T18_SB_R9).
 Výšku kapitálovej dotácie z iných kapitol žiadame osobitne uviesť do poznámky.</t>
  </si>
  <si>
    <t xml:space="preserve">T11_R2_SA (SB) = T13_R2_SC (SD),
</t>
  </si>
  <si>
    <r>
      <t>Údaje v T11_R2 - tvorba fondu reprodukcie za roky 201</t>
    </r>
    <r>
      <rPr>
        <sz val="12"/>
        <color indexed="10"/>
        <rFont val="Times New Roman"/>
        <family val="1"/>
        <charset val="238"/>
      </rPr>
      <t>1</t>
    </r>
    <r>
      <rPr>
        <sz val="12"/>
        <rFont val="Times New Roman"/>
        <family val="1"/>
        <charset val="238"/>
      </rPr>
      <t xml:space="preserve"> a 201</t>
    </r>
    <r>
      <rPr>
        <sz val="12"/>
        <color indexed="10"/>
        <rFont val="Times New Roman"/>
        <family val="1"/>
        <charset val="238"/>
      </rPr>
      <t>2</t>
    </r>
    <r>
      <rPr>
        <sz val="12"/>
        <rFont val="Times New Roman"/>
        <family val="1"/>
        <charset val="238"/>
      </rPr>
      <t xml:space="preserve"> sa musia rovnať údajom v T13_R2_SC (SD). 
</t>
    </r>
    <r>
      <rPr>
        <strike/>
        <sz val="12"/>
        <rFont val="Times New Roman"/>
        <family val="1"/>
        <charset val="238"/>
      </rPr>
      <t/>
    </r>
  </si>
  <si>
    <t>V T11_R13 sa uvádza objem na obstaranie a technické zhodnotenie dlhodobého majetku z iných zdrojov v danom roku vrátane zostatkov na týchto zdrojoch. 
Patria sem aj dotácie z T2_R2+R3+R4.</t>
  </si>
  <si>
    <t>T11_V2</t>
  </si>
  <si>
    <t>T11_V3</t>
  </si>
  <si>
    <t>T11_V4</t>
  </si>
  <si>
    <t>T11_V5</t>
  </si>
  <si>
    <t>T19_R1_SC + T20_R3_SB + T8_R1_SC  = T13_R11_SF</t>
  </si>
  <si>
    <t>Tabuľka 24a,b</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</si>
  <si>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</si>
  <si>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</si>
  <si>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</si>
  <si>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</si>
  <si>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</si>
  <si>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t>Náklady / Výnosy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</si>
  <si>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</si>
  <si>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 xml:space="preserve">Tabuľka č. 23 poskytuje informácie o výkaze ziskov a strát sumár za VVŠ </t>
    </r>
    <r>
      <rPr>
        <b/>
        <sz val="12"/>
        <rFont val="Times New Roman"/>
        <family val="1"/>
        <charset val="238"/>
      </rPr>
      <t>za oblasť sociálnej podpory študentov</t>
    </r>
    <r>
      <rPr>
        <sz val="12"/>
        <rFont val="Times New Roman"/>
        <family val="1"/>
        <charset val="238"/>
      </rPr>
      <t xml:space="preserve">  časť</t>
    </r>
    <r>
      <rPr>
        <b/>
        <sz val="12"/>
        <rFont val="Times New Roman"/>
        <family val="1"/>
        <charset val="238"/>
      </rPr>
      <t xml:space="preserve"> "Náklady". </t>
    </r>
    <r>
      <rPr>
        <sz val="12"/>
        <rFont val="Times New Roman"/>
        <family val="1"/>
        <charset val="238"/>
      </rPr>
      <t>Údaje sa uvádzajú s presnosťou na dve desatinné miesta.</t>
    </r>
  </si>
  <si>
    <t>V roku 2012 boli finančné prostriedky na motivačné štipendiá poskytnuté účelovo zvlášť na študentov denného štúdia a zvláť na študentov externého štúdia. Údaje o študentoch denného štúdia uveďte v SB a údaje o študentoch externého štúdia uveďte v SC.</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</si>
  <si>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 xml:space="preserve">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 </t>
    </r>
    <r>
      <rPr>
        <sz val="12"/>
        <color indexed="10"/>
        <rFont val="Times New Roman"/>
        <family val="1"/>
        <charset val="238"/>
      </rPr>
      <t>a iné napr. zdroj 35</t>
    </r>
  </si>
  <si>
    <t>T13_R9_SF = T4_R11_SB</t>
  </si>
  <si>
    <r>
      <t xml:space="preserve">T13_R2_SC (SD) = T11_R2_SA (SB) 
T13_R8_SF ≥ T8_R5_SC + T20_R2_SB </t>
    </r>
    <r>
      <rPr>
        <sz val="12"/>
        <color indexed="10"/>
        <rFont val="Times New Roman"/>
        <family val="1"/>
        <charset val="238"/>
      </rPr>
      <t>+ T20_R2_SC</t>
    </r>
    <r>
      <rPr>
        <sz val="12"/>
        <rFont val="Times New Roman"/>
        <family val="1"/>
        <charset val="238"/>
      </rPr>
      <t xml:space="preserve">
T13_R13_SD = T16_R13_SB
T13_R13_SF = T16_R10_SB</t>
    </r>
  </si>
  <si>
    <t>T13_R4_SD = T5_R86_SC+SD</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</si>
  <si>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t>
    </r>
    <r>
      <rPr>
        <sz val="12"/>
        <color indexed="10"/>
        <rFont val="Times New Roman"/>
        <family val="1"/>
        <charset val="238"/>
      </rPr>
      <t>2</t>
    </r>
    <r>
      <rPr>
        <sz val="12"/>
        <rFont val="Times New Roman"/>
        <family val="1"/>
        <charset val="238"/>
      </rPr>
      <t xml:space="preserve">  rovná súčtu zvyšku prijatej kapitálovej dotácie na kompenzáciu odpisov z roku 201</t>
    </r>
    <r>
      <rPr>
        <sz val="12"/>
        <color indexed="10"/>
        <rFont val="Times New Roman"/>
        <family val="1"/>
        <charset val="238"/>
      </rPr>
      <t>1</t>
    </r>
    <r>
      <rPr>
        <sz val="12"/>
        <rFont val="Times New Roman"/>
        <family val="1"/>
        <charset val="238"/>
      </rPr>
      <t xml:space="preserve"> (stĺpec SA) a výšky kapitálovej dotácie (201</t>
    </r>
    <r>
      <rPr>
        <sz val="12"/>
        <color indexed="10"/>
        <rFont val="Times New Roman"/>
        <family val="1"/>
        <charset val="238"/>
      </rPr>
      <t>2</t>
    </r>
    <r>
      <rPr>
        <sz val="12"/>
        <rFont val="Times New Roman"/>
        <family val="1"/>
        <charset val="238"/>
      </rPr>
      <t xml:space="preserve">) z </t>
    </r>
    <r>
      <rPr>
        <sz val="12"/>
        <color indexed="8"/>
        <rFont val="Times New Roman"/>
        <family val="1"/>
        <charset val="238"/>
      </rPr>
      <t xml:space="preserve">T11_R10_SB, zníženému o odpisy, vykazované v T5_R85_SC. </t>
    </r>
  </si>
  <si>
    <r>
      <t>V stĺpci S</t>
    </r>
    <r>
      <rPr>
        <sz val="12"/>
        <color indexed="10"/>
        <rFont val="Times New Roman"/>
        <family val="1"/>
        <charset val="238"/>
      </rPr>
      <t xml:space="preserve">H </t>
    </r>
    <r>
      <rPr>
        <sz val="12"/>
        <rFont val="Times New Roman"/>
        <family val="1"/>
        <charset val="238"/>
      </rPr>
      <t>sa zvyšok prijatej kapitálovej dotácie, používanej na kompenzáciu odpisov za rok 201</t>
    </r>
    <r>
      <rPr>
        <sz val="12"/>
        <color indexed="10"/>
        <rFont val="Times New Roman"/>
        <family val="1"/>
        <charset val="238"/>
      </rPr>
      <t>2</t>
    </r>
    <r>
      <rPr>
        <sz val="12"/>
        <rFont val="Times New Roman"/>
        <family val="1"/>
        <charset val="238"/>
      </rPr>
      <t xml:space="preserve">  rovná súčtu zvyšku prijatej kapitálovej dotácie na kompenzáciu odpisov z roku 201</t>
    </r>
    <r>
      <rPr>
        <sz val="12"/>
        <color indexed="10"/>
        <rFont val="Times New Roman"/>
        <family val="1"/>
        <charset val="238"/>
      </rPr>
      <t>1</t>
    </r>
    <r>
      <rPr>
        <sz val="12"/>
        <rFont val="Times New Roman"/>
        <family val="1"/>
        <charset val="238"/>
      </rPr>
      <t xml:space="preserve"> (stĺpec SB) a výšky kapitálovej dotácie (201</t>
    </r>
    <r>
      <rPr>
        <sz val="12"/>
        <color indexed="10"/>
        <rFont val="Times New Roman"/>
        <family val="1"/>
        <charset val="238"/>
      </rPr>
      <t>2</t>
    </r>
    <r>
      <rPr>
        <sz val="12"/>
        <rFont val="Times New Roman"/>
        <family val="1"/>
        <charset val="238"/>
      </rPr>
      <t xml:space="preserve">) z </t>
    </r>
    <r>
      <rPr>
        <sz val="12"/>
        <color indexed="8"/>
        <rFont val="Times New Roman"/>
        <family val="1"/>
        <charset val="238"/>
      </rPr>
      <t xml:space="preserve">T11_R10a_SB, zníženému o odpisy, vykazované v T5_R86a_SC. </t>
    </r>
  </si>
  <si>
    <r>
      <t>Tvorba fondu reprodukcie z odpisov v roku 201</t>
    </r>
    <r>
      <rPr>
        <sz val="12"/>
        <color indexed="10"/>
        <rFont val="Times New Roman"/>
        <family val="1"/>
        <charset val="238"/>
      </rPr>
      <t>1</t>
    </r>
    <r>
      <rPr>
        <sz val="12"/>
        <rFont val="Times New Roman"/>
        <family val="1"/>
        <charset val="238"/>
      </rPr>
      <t xml:space="preserve"> sa rovná odpisom ostatného DN a HM za rok 201</t>
    </r>
    <r>
      <rPr>
        <sz val="12"/>
        <color indexed="10"/>
        <rFont val="Times New Roman"/>
        <family val="1"/>
        <charset val="238"/>
      </rPr>
      <t>2</t>
    </r>
    <r>
      <rPr>
        <sz val="12"/>
        <rFont val="Times New Roman"/>
        <family val="1"/>
        <charset val="238"/>
      </rPr>
      <t xml:space="preserve"> </t>
    </r>
    <r>
      <rPr>
        <sz val="12"/>
        <color indexed="8"/>
        <rFont val="Times New Roman"/>
        <family val="1"/>
        <charset val="238"/>
      </rPr>
      <t>(T5_R86_SC+SD)</t>
    </r>
  </si>
  <si>
    <r>
      <t xml:space="preserve">Súvzťažnosť tvorby štipendijného fondu z výnosov zo školného v T13_R9_SF na </t>
    </r>
    <r>
      <rPr>
        <sz val="12"/>
        <color indexed="8"/>
        <rFont val="Times New Roman"/>
        <family val="1"/>
        <charset val="238"/>
      </rPr>
      <t>T4_R11_SB.</t>
    </r>
  </si>
  <si>
    <r>
      <t xml:space="preserve">Nárok na príspevok zo štátneho rozpočtu na jedlá podľa metodiky </t>
    </r>
    <r>
      <rPr>
        <sz val="12"/>
        <rFont val="Times New Roman"/>
        <family val="1"/>
      </rPr>
      <t xml:space="preserve">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</si>
  <si>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</si>
  <si>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r>
      <t>Údaje v T17 sú kontrolované na hodnoty z výkazníctva, finančné prostriedky z EÚ (vrátane spolufinancovania zo štátneho rozpočtu), zabezpečované prostredníctvom MŠVVaŠ SR v roku 201</t>
    </r>
    <r>
      <rPr>
        <sz val="12"/>
        <color indexed="10"/>
        <rFont val="Times New Roman"/>
        <family val="1"/>
        <charset val="238"/>
      </rPr>
      <t>2</t>
    </r>
    <r>
      <rPr>
        <sz val="12"/>
        <rFont val="Times New Roman"/>
        <family val="1"/>
        <charset val="238"/>
      </rPr>
      <t xml:space="preserve">. </t>
    </r>
  </si>
  <si>
    <t>T12_R15_SG = výkazníctvo 2012, kategória 700, všetky zdroje</t>
  </si>
  <si>
    <t xml:space="preserve">Údaje v R15, SG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2011 a 2012 spolu. Ak tieto udaje nie sú v súlade, je potrebné v poznámke vysvetliť dôvod. </t>
  </si>
  <si>
    <r>
      <t xml:space="preserve">Náklady sú kontrolované na údaje z výkazníctva - výkaz ziskov a strát, časť </t>
    </r>
    <r>
      <rPr>
        <b/>
        <sz val="12"/>
        <rFont val="Times New Roman"/>
        <family val="1"/>
        <charset val="238"/>
      </rPr>
      <t>náklady</t>
    </r>
    <r>
      <rPr>
        <sz val="12"/>
        <rFont val="Times New Roman"/>
        <family val="1"/>
        <charset val="238"/>
      </rPr>
      <t>.  
Obdobne ako  pri T3 sa  údaje  z roku 201</t>
    </r>
    <r>
      <rPr>
        <sz val="12"/>
        <color indexed="10"/>
        <rFont val="Times New Roman"/>
        <family val="1"/>
        <charset val="238"/>
      </rPr>
      <t>1</t>
    </r>
    <r>
      <rPr>
        <sz val="12"/>
        <rFont val="Times New Roman"/>
        <family val="1"/>
        <charset val="238"/>
      </rPr>
      <t xml:space="preserve"> a údaje z roku 201</t>
    </r>
    <r>
      <rPr>
        <sz val="12"/>
        <color indexed="10"/>
        <rFont val="Times New Roman"/>
        <family val="1"/>
        <charset val="238"/>
      </rPr>
      <t>2</t>
    </r>
    <r>
      <rPr>
        <sz val="12"/>
        <rFont val="Times New Roman"/>
        <family val="1"/>
        <charset val="238"/>
      </rPr>
      <t xml:space="preserve"> sa uvádzajú v eurách.
Za oblasť miezd sú údaje za rok 201</t>
    </r>
    <r>
      <rPr>
        <sz val="12"/>
        <color indexed="10"/>
        <rFont val="Times New Roman"/>
        <family val="1"/>
        <charset val="238"/>
      </rPr>
      <t>2</t>
    </r>
    <r>
      <rPr>
        <sz val="12"/>
        <rFont val="Times New Roman"/>
        <family val="1"/>
        <charset val="238"/>
      </rPr>
      <t xml:space="preserve"> - účet 521 (R55)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 sa kontrolujú na údaje z T7_R1_S</t>
    </r>
    <r>
      <rPr>
        <sz val="12"/>
        <color indexed="10"/>
        <rFont val="Times New Roman"/>
        <family val="1"/>
        <charset val="238"/>
      </rPr>
      <t>F</t>
    </r>
    <r>
      <rPr>
        <sz val="12"/>
        <rFont val="Times New Roman"/>
        <family val="1"/>
        <charset val="238"/>
      </rPr>
      <t xml:space="preserve">. 
Prospechové štipendiá z vlastných zdrojov z T5_R81_SC sa kontrolujú na údaje v T19_R2_SC. </t>
    </r>
  </si>
  <si>
    <r>
      <t>Údaje v R7_SA (SB) sú kontrolované na  dotačné zmluvy a na účelovú dotáciu na rok 201</t>
    </r>
    <r>
      <rPr>
        <sz val="12"/>
        <color indexed="10"/>
        <rFont val="Times New Roman"/>
        <family val="1"/>
        <charset val="238"/>
      </rPr>
      <t>2</t>
    </r>
    <r>
      <rPr>
        <sz val="12"/>
        <rFont val="Times New Roman"/>
        <family val="1"/>
        <charset val="238"/>
      </rPr>
      <t>, 201</t>
    </r>
    <r>
      <rPr>
        <sz val="12"/>
        <color indexed="10"/>
        <rFont val="Times New Roman"/>
        <family val="1"/>
        <charset val="238"/>
      </rPr>
      <t>1</t>
    </r>
    <r>
      <rPr>
        <sz val="12"/>
        <rFont val="Times New Roman"/>
        <family val="1"/>
        <charset val="238"/>
      </rPr>
      <t xml:space="preserve"> v zmysle databázy VVŠ.</t>
    </r>
  </si>
  <si>
    <r>
      <t>T9_R6_SA (SB) = "dotačná zmluva" 201</t>
    </r>
    <r>
      <rPr>
        <sz val="12"/>
        <color indexed="10"/>
        <rFont val="Times New Roman"/>
        <family val="1"/>
        <charset val="238"/>
      </rPr>
      <t>2</t>
    </r>
    <r>
      <rPr>
        <sz val="12"/>
        <rFont val="Times New Roman"/>
        <family val="1"/>
        <charset val="238"/>
      </rPr>
      <t xml:space="preserve"> (201</t>
    </r>
    <r>
      <rPr>
        <sz val="12"/>
        <color indexed="10"/>
        <rFont val="Times New Roman"/>
        <family val="1"/>
        <charset val="238"/>
      </rPr>
      <t>1</t>
    </r>
    <r>
      <rPr>
        <sz val="12"/>
        <rFont val="Times New Roman"/>
        <family val="1"/>
        <charset val="238"/>
      </rPr>
      <t>)_účelové prostriedky na študentské domovy</t>
    </r>
  </si>
  <si>
    <r>
      <t>T10_R7_SA (SB) = dotačná zmluva 201</t>
    </r>
    <r>
      <rPr>
        <sz val="12"/>
        <color indexed="10"/>
        <rFont val="Times New Roman"/>
        <family val="1"/>
        <charset val="238"/>
      </rPr>
      <t>2</t>
    </r>
    <r>
      <rPr>
        <sz val="12"/>
        <rFont val="Times New Roman"/>
        <family val="1"/>
        <charset val="238"/>
      </rPr>
      <t xml:space="preserve"> (201</t>
    </r>
    <r>
      <rPr>
        <sz val="12"/>
        <color indexed="10"/>
        <rFont val="Times New Roman"/>
        <family val="1"/>
        <charset val="238"/>
      </rPr>
      <t>1</t>
    </r>
    <r>
      <rPr>
        <sz val="12"/>
        <rFont val="Times New Roman"/>
        <family val="1"/>
        <charset val="238"/>
      </rPr>
      <t>)_účelová dotácia na študentské jedálne</t>
    </r>
  </si>
  <si>
    <t>Tabuľka č. 7 poskytuje informácie o  počte interných doktorandov, o nákladoch vysokej školy na štipendiá doktorandov a o ich krytí výnosmi (z poskytnutých  účelových a neúčelových dotácií MŠVVaŠ SR).</t>
  </si>
  <si>
    <t>T7_SA</t>
  </si>
  <si>
    <t>V prípade zmluvného zariadenia sa uvádzajú len výnosy a náklady na stravovanie študentov, ktoré prechádzajú účtovníctvom vysokej školy.</t>
  </si>
  <si>
    <t>V tomto riadku uvádzajte len  čerpanie sociálnych štipendií a motivačných štipendií z dotácie a z vlastných zdrojov. Táto hodnota musí byť započítaná v tvorbe fondu a tiež uvedená v T19_R1.</t>
  </si>
  <si>
    <t xml:space="preserve"> - poistné náklady (havarijné, majetok, na študentov) (účet 549 004, 549 015)</t>
  </si>
  <si>
    <r>
      <t xml:space="preserve">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2012  na programe 077 </t>
    </r>
    <r>
      <rPr>
        <b/>
        <sz val="14"/>
        <rFont val="Times New Roman"/>
        <family val="1"/>
        <charset val="238"/>
      </rPr>
      <t xml:space="preserve">(v Eur) </t>
    </r>
  </si>
  <si>
    <t>Tabuľka č. 2: Príjmy verejnej vysokej školy  v roku 2012 majúce charakter dotácie okrem príjmov z dotácií 
 z  kapitoly MŠVVaŠ SR a okrem  prostriedkov EÚ  (štrukturálnych  fondov) (v Eur)</t>
  </si>
  <si>
    <t>Tabuľka č. 3: Výnosy verejnej vysokej školy v rokoch 2011 a 2012 (v Eur)</t>
  </si>
  <si>
    <t>Rozdiel 2012-2011</t>
  </si>
  <si>
    <t>Tabuľka č. 5: Náklady verejnej vysokej školy v rokoch 2011 a 2012 (v Eur)</t>
  </si>
  <si>
    <t xml:space="preserve">Rozdiel 2012-2011 </t>
  </si>
  <si>
    <t>Tabuľka č. 6: Zamestnanci a náklady na mzdy verejnej vysokej školy v roku 2012</t>
  </si>
  <si>
    <t>Priemerný evidenčný prepočítaný počet zamestnancov za rok 2012</t>
  </si>
  <si>
    <t>Tabuľka č. 7: Náklady verejnej vysokej školy na štipendiá interných doktorandov v roku 2012 (v Eur)</t>
  </si>
  <si>
    <t>Tabuľka č. 8: Údaje o systéme sociálnej podpory - časť  sociálne štipendiá  (§ 96 zákona) 
za roky 2011 a 2012</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</si>
  <si>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2011 a 2012</t>
    </r>
  </si>
  <si>
    <t xml:space="preserve">- náklady na tvorbu fondu reprodukcie (účet 556 400) </t>
  </si>
  <si>
    <t xml:space="preserve">- iné analyticky sledované náklady (účty 518 003, 518 013, 518 015-018, 518 020-030, 518 040, 518 041) </t>
  </si>
  <si>
    <t>- dary (účet 649 009) (646)</t>
  </si>
  <si>
    <t>- iné analyticky sledované výnosy (účty 602 002-007, 602011-18, 602 099)</t>
  </si>
  <si>
    <t>- ostatné výnosy (účty 649 012, 649 018-019, 649 021, 649 099)</t>
  </si>
  <si>
    <r>
      <t>Tržby z predaja služieb (účet 602)</t>
    </r>
    <r>
      <rPr>
        <sz val="12"/>
        <rFont val="Times New Roman"/>
        <family val="1"/>
      </rPr>
      <t xml:space="preserve"> [SUM(R7:R10)] </t>
    </r>
  </si>
  <si>
    <t xml:space="preserve">- náklady na tvorbu ostatných fondov (účty 556 300 556 510, 556 520) </t>
  </si>
  <si>
    <t>doplnené/spresnené analytické účty</t>
  </si>
  <si>
    <t>riadok "kontrolný súčet" vypustený</t>
  </si>
  <si>
    <t>riadok 33 odstránený,
riadok "kontrolný súčet" vypustený</t>
  </si>
  <si>
    <t>V stĺpci C sa uvedú náklady na štipendiá doktorandov (prijatých na štúdium do 31.8.2012),  na miestach nepridelených MŠVVaŠ.</t>
  </si>
  <si>
    <t>T7_SD</t>
  </si>
  <si>
    <t>V stĺpci D sa uvedú náklady na štipendiá doktorandov (prijatých na štúdium po 1.9.2012),  na miestach nepridelených MŠVVaŠ.</t>
  </si>
  <si>
    <t>T4_R17</t>
  </si>
  <si>
    <t>Pozn.: Citovaný zákon je v znení do 31.12.2012</t>
  </si>
  <si>
    <t>Pozn.: Zákon č. 131/2002 Z. z. v znení účinnom do 31.12.2012</t>
  </si>
  <si>
    <t>E=A+B+C+D</t>
  </si>
  <si>
    <t>Fond na podporu štúdia študentov so špecifickými potrebami</t>
  </si>
  <si>
    <r>
      <t xml:space="preserve">zmena (zrušený riadok o "nebezpečnostných" príplatkoch; zrušený stĺpec "Náklady na štip.ostatných interných doktorandov"; zrušený "prvý" stĺpec "spolu"), </t>
    </r>
    <r>
      <rPr>
        <sz val="12"/>
        <color indexed="21"/>
        <rFont val="Times New Roman"/>
        <family val="1"/>
        <charset val="238"/>
      </rPr>
      <t xml:space="preserve">pridaný stĺpec - nepridelené miesta MŠVVaŠ SR do 31.8.2012, pridaný stĺpec - nepridelené miesta MŠVVaŠ </t>
    </r>
  </si>
  <si>
    <t>vložené stĺpce G a H - tvorba fondu podľa §16a bod d),t.j. fond na podporu štúdia študentov so špecifickými potrebami</t>
  </si>
  <si>
    <t>odstránené 2 riadky,
odstránený vzťah v R13,14,15 v SA - hodnoty je potrebné vložiť ručne tak, ako boli uvedené vo výročnej správe z r. 2011</t>
  </si>
  <si>
    <t>Uvádzajte tvorbu fondu podľa §16a bod d) zákona 131/2002,  t.j. fondu na podporu štúdia študentov so špecifickými potrebami</t>
  </si>
  <si>
    <t>Tabuľka č. 22: Výnosy verejnej vysokej školy v roku 2012 v oblasti sociálnej podpory študentov (v Eur)</t>
  </si>
  <si>
    <t>Tabuľka č .23:  Náklady verejnej vysokej školy  v roku 2012 v oblasti sociálnej podpory študentov (v Eur)</t>
  </si>
  <si>
    <t>Tabuľka č. 24a: Súvaha k 31. 12. 2012 - Strana aktív 1. časť (v Eur)</t>
  </si>
  <si>
    <t>Tabuľka č. 24b: Súvaha k 31. 12. 2012 - Strana aktív 2. časť (v Eur)</t>
  </si>
  <si>
    <t>Tabuľka č. 25: Súvaha k 31.12. 2012 - Strana pasív (v Eur)</t>
  </si>
  <si>
    <t>Obsah tabuľkovej prílohy výročnej správy o hospodárení verejnej vysokej školy za rok 2012</t>
  </si>
  <si>
    <t>Vysvetlivky k tabuľkám výročnej správy o hospodárení verejných vysokých škôl za rok 2012</t>
  </si>
  <si>
    <t>Súvzťažnosti tabuliek výročnej správy o hospodárení verejných vysokých škôl za rok 2012</t>
  </si>
  <si>
    <t xml:space="preserve">Príjmy z dotácií verejnej vysokej škole zo štátneho rozpočtu z kapitoly MŠVVaŠ SR  poskytnuté na základe Zmluvy o poskytnutí dotácie zo štátneho rozpočtu
 prostredníctvom rozpočtu Ministerstva školstva, vedy, výskumu a športu Slovenskej republiky na rok 2012  na programe 077 </t>
  </si>
  <si>
    <t xml:space="preserve">Príjmy verejnej vysokej školy  v roku 2012 majúce charakter dotácie okrem príjmov z dotácií  z  kapitoly MŠVVaŠ SR a okrem štrukturálnych fondov EÚ </t>
  </si>
  <si>
    <t>Výnosy verejnej vysokej školy v rokoch 2011 a 2012</t>
  </si>
  <si>
    <t>Výnosy verejnej vysokej školy zo školného a z poplatkov spojených so štúdiom v rokoch 2011 a 2012</t>
  </si>
  <si>
    <t>Náklady verejnej vysokej školy v rokoch 2011 a 2012</t>
  </si>
  <si>
    <t>Zamestnanci a náklady na mzdy verejnej vysokej školy v roku 2012</t>
  </si>
  <si>
    <t>Náklady verejnej vysokej školy na štipendiá interných doktorandov v roku 2012</t>
  </si>
  <si>
    <t>Údaje o systéme sociálnej podpory  - časť  sociálne štipendiá  (§ 96 zákona) za roky 2011 a 2012</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</si>
  <si>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2011 a 2012</t>
    </r>
    <r>
      <rPr>
        <b/>
        <sz val="12"/>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</si>
  <si>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2011 a 2012</t>
    </r>
  </si>
  <si>
    <t>Zdroje verejnej vysokej školy na obstaranie a technické zhodnotenie dlhodobého  majetku v rokoch 2011 a 2012</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</si>
  <si>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</si>
  <si>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úprava textu v R3</t>
  </si>
  <si>
    <t>upravený text v SA a SB</t>
  </si>
  <si>
    <t>aktualizovaná programová štruktúra</t>
  </si>
  <si>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</si>
  <si>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úprava textu v R14</t>
  </si>
  <si>
    <t>Denné štúdium</t>
  </si>
  <si>
    <t>Externé štúdium</t>
  </si>
  <si>
    <t>Denné a externé štúdium</t>
  </si>
  <si>
    <t>vožená  hlavička, pridaný stĺpec C, v stĺpci B upravený vzťah</t>
  </si>
  <si>
    <t>Zvyšok prijatej kapitálovej dotácie zo štátneho rozpočtu používanej na kompenzáciu odpisov majetku z nej obstaraného</t>
  </si>
  <si>
    <t xml:space="preserve">riadok "kontrolný súčet" vypustený, upravené  vzťahy v SD(SF)_R78, SF_R74-78 </t>
  </si>
  <si>
    <t>Pohľadávky z obchodného styku (311 AÚ až 314 AÚ) - 391 AÚ) okrem r.035</t>
  </si>
  <si>
    <t>IMS Poprad</t>
  </si>
  <si>
    <t>BU UVV DSLD UMB</t>
  </si>
  <si>
    <t>COMBAT</t>
  </si>
  <si>
    <t>4c</t>
  </si>
  <si>
    <t>4d</t>
  </si>
  <si>
    <t>4e</t>
  </si>
  <si>
    <t>4f</t>
  </si>
  <si>
    <t>4g</t>
  </si>
  <si>
    <t>COMENIUS-CMP</t>
  </si>
  <si>
    <t>ERASMUS-COBEREN</t>
  </si>
  <si>
    <t>ERASMUS UMB</t>
  </si>
  <si>
    <t>GENDERA</t>
  </si>
  <si>
    <t>JEAN MONNET -KEKŠ</t>
  </si>
  <si>
    <t>4h</t>
  </si>
  <si>
    <t>LEONARDO ČAJKA</t>
  </si>
  <si>
    <t>SAAIC ROŠTEKOVÁ</t>
  </si>
  <si>
    <t xml:space="preserve">TEMPUS FPV </t>
  </si>
  <si>
    <t>TEMPUS VENET</t>
  </si>
  <si>
    <t>TEMPUS TETVET</t>
  </si>
  <si>
    <t>FOLSCEC</t>
  </si>
  <si>
    <t>POCARIM</t>
  </si>
  <si>
    <t>4i</t>
  </si>
  <si>
    <t>4j</t>
  </si>
  <si>
    <t>4k</t>
  </si>
  <si>
    <t>4l</t>
  </si>
  <si>
    <t>4m</t>
  </si>
  <si>
    <t>4n</t>
  </si>
  <si>
    <t xml:space="preserve">Názov verejnej vysokej školy:  Unverzita Mateja Bela v Banskej Bystrici
Názov fakulty:  </t>
  </si>
  <si>
    <t xml:space="preserve">Názov verejnej vysokej školy:   Univerzita Mateja Bela v Banskej Bystrici
Názov fakulty:  </t>
  </si>
  <si>
    <t>-  výpočtová technika  (713 002,713006)</t>
  </si>
  <si>
    <t xml:space="preserve">Názov verejnej vysokej školy: Univerzita Mateja Bela  vBanskej Bystrici
Názov fakulty: </t>
  </si>
  <si>
    <t>Ministerstvo  práce, socialnych vecí a rodiny SR</t>
  </si>
  <si>
    <t>Názov verejnej vysokej školy: Univerzita Mateja Bela v Banskej Bystrici</t>
  </si>
  <si>
    <t xml:space="preserve">Názov verejnej vysokej školy:  Unierzita Mateja Bela v Banskej Bystrici
Názov fakulty:  </t>
  </si>
  <si>
    <t>Výpracovala : Ing. Marta Slobodnikova</t>
  </si>
  <si>
    <t xml:space="preserve">Názov verejnej  vysokej školy: Univerzita Mateja Bela v Banskej Bystrici  </t>
  </si>
  <si>
    <t>Názov verejnej vysokej školy: Univerzita Mateja Bela v Banskej Bystrici
Názov fakulty:</t>
  </si>
  <si>
    <t xml:space="preserve">Názov verejnej vysokej školy:Univerzita Mateja Bela v Banskej Bystrici  
Názov fakulty:  </t>
  </si>
  <si>
    <t xml:space="preserve">Názov verejnej vysokej školy:   Univerzita Mateja Bela v Banskej Bystrici
Názov fakulty:   </t>
  </si>
  <si>
    <t xml:space="preserve">  </t>
  </si>
  <si>
    <t>- tvorba fondu prevodom z rezervného fondu (účet  413 114)</t>
  </si>
  <si>
    <t>- tvorba fondu z darov a z dedičstva (účet 413 112)</t>
  </si>
  <si>
    <t>- tvorba fondu z odpisov (účet 413 116)</t>
  </si>
  <si>
    <t>- tvorba fondu z výnosov z predaja majetku (účet 413 117)</t>
  </si>
  <si>
    <t>92a</t>
  </si>
  <si>
    <t>1b</t>
  </si>
  <si>
    <t>2b</t>
  </si>
  <si>
    <t>3b</t>
  </si>
  <si>
    <t>4b</t>
  </si>
  <si>
    <t>15b</t>
  </si>
  <si>
    <t>15c</t>
  </si>
  <si>
    <t>15d</t>
  </si>
  <si>
    <t xml:space="preserve">Názov verejnej vysokej školy: </t>
  </si>
  <si>
    <t xml:space="preserve">    - bežný účet na riešenie úloh vedy a
      výskumu  zo SR, resp.zahraničia </t>
  </si>
  <si>
    <t>T10_R10</t>
  </si>
  <si>
    <t>bez zmien</t>
  </si>
  <si>
    <t xml:space="preserve">  - náklady na štipendiá interných doktorandov pred dizertačnou skúškou 
(v zmysle § 54 ods. 18 písm. a) zákona spolu (SUM(R3:R4))</t>
  </si>
  <si>
    <t>Priemerný mesačný náklad na doktoranda</t>
  </si>
  <si>
    <t xml:space="preserve">  - Prvok 0AE 02 01</t>
  </si>
  <si>
    <t xml:space="preserve">  - Prvok 0AE 02 03</t>
  </si>
  <si>
    <t xml:space="preserve">  - Prvok 0AE 03 01</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</si>
  <si>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</si>
  <si>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</si>
  <si>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</si>
  <si>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</si>
  <si>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</si>
  <si>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</si>
  <si>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</si>
  <si>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</si>
  <si>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</si>
  <si>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</si>
  <si>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</si>
  <si>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</si>
  <si>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</si>
  <si>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</si>
  <si>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</si>
  <si>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</si>
  <si>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</si>
  <si>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</si>
  <si>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</si>
  <si>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</si>
  <si>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</si>
  <si>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</si>
  <si>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</si>
  <si>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</si>
  <si>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</si>
  <si>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</si>
  <si>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</si>
  <si>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</si>
  <si>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</si>
  <si>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</si>
  <si>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</si>
  <si>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</si>
  <si>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</si>
  <si>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</si>
  <si>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</si>
  <si>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</si>
  <si>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</si>
  <si>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</si>
  <si>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</si>
  <si>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</si>
  <si>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</si>
  <si>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</si>
  <si>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</si>
  <si>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</si>
  <si>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</si>
  <si>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</si>
  <si>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</si>
  <si>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</si>
  <si>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</si>
  <si>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</si>
  <si>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</si>
  <si>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</si>
  <si>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</si>
  <si>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</si>
  <si>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</si>
  <si>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</si>
  <si>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</si>
  <si>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</si>
  <si>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</si>
  <si>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</si>
  <si>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</si>
  <si>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</si>
  <si>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</si>
  <si>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</si>
  <si>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</si>
  <si>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</si>
  <si>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</si>
  <si>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</si>
  <si>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</si>
  <si>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</si>
  <si>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</si>
  <si>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</si>
  <si>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</si>
  <si>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</si>
  <si>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</si>
  <si>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</si>
  <si>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</si>
  <si>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</si>
  <si>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</si>
  <si>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</si>
  <si>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</si>
  <si>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</si>
  <si>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</si>
  <si>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</si>
  <si>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</si>
  <si>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</si>
  <si>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</si>
  <si>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</si>
  <si>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</si>
  <si>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</si>
  <si>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</si>
  <si>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</si>
  <si>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</si>
  <si>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</si>
  <si>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</si>
  <si>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</si>
  <si>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</si>
  <si>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</si>
  <si>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</si>
  <si>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</si>
  <si>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</si>
  <si>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</si>
  <si>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</si>
  <si>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</si>
  <si>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</si>
  <si>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</si>
  <si>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</si>
  <si>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</si>
  <si>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</si>
  <si>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</si>
  <si>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</si>
  <si>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</si>
  <si>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</si>
  <si>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</si>
  <si>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</si>
  <si>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</si>
  <si>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</si>
  <si>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</si>
  <si>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</si>
  <si>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</si>
  <si>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</si>
  <si>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</si>
  <si>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</si>
  <si>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</si>
  <si>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</si>
  <si>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</si>
  <si>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</si>
  <si>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</si>
  <si>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</si>
  <si>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</si>
  <si>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</si>
  <si>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</si>
  <si>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</si>
  <si>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</si>
  <si>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</si>
  <si>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</si>
  <si>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</si>
  <si>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</si>
  <si>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</si>
  <si>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</si>
  <si>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</si>
  <si>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</si>
  <si>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</si>
  <si>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</si>
  <si>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</si>
  <si>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</si>
  <si>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</si>
  <si>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</si>
  <si>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</si>
  <si>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</si>
  <si>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</si>
  <si>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</si>
  <si>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</si>
  <si>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</si>
  <si>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</si>
  <si>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</si>
  <si>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</si>
  <si>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</si>
  <si>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</si>
  <si>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</si>
  <si>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</si>
  <si>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</si>
  <si>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</si>
  <si>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</si>
  <si>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</si>
  <si>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</si>
  <si>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</si>
  <si>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</si>
  <si>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</si>
  <si>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</si>
  <si>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</si>
  <si>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</si>
  <si>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</si>
  <si>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</si>
  <si>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</si>
  <si>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</si>
  <si>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</si>
  <si>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</si>
  <si>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</si>
  <si>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</si>
  <si>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</si>
  <si>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</si>
  <si>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</si>
  <si>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</si>
  <si>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</si>
  <si>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</si>
  <si>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</si>
  <si>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</si>
  <si>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</si>
  <si>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</si>
  <si>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</si>
  <si>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</si>
  <si>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</si>
  <si>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</si>
  <si>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</si>
  <si>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</si>
  <si>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</si>
  <si>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</si>
  <si>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</si>
  <si>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</si>
  <si>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Podielové cenné papiere a vklady v obchodných spoločnostiach v ovládanej osobe  (061)</t>
  </si>
  <si>
    <t>Podielové cenné papiere a vklady v obchodných spoločnostiach s podstatným vplyvom  (062)</t>
  </si>
  <si>
    <t>Pôžičky podnikom v skupine a ostatné pôžičky  (066 + 067) - (096 AÚ)</t>
  </si>
  <si>
    <t>Ostatný dlhodobý finančný majetok (069) okrem r.040</t>
  </si>
  <si>
    <t>Obstaranie dlhodobého finančného majetku  (043) - (096 AÚ)</t>
  </si>
  <si>
    <t>Poskytnuté preddavky na dlhodobý fin. majetok (053)</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</si>
  <si>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</si>
  <si>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</si>
  <si>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</si>
  <si>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</si>
  <si>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</si>
  <si>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</si>
  <si>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</si>
  <si>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</si>
  <si>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</si>
  <si>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</si>
  <si>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</si>
  <si>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Pohľadávky z dôvodu finančných vzťahov k ŠR (346+348)</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</si>
  <si>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</si>
  <si>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</si>
  <si>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</si>
  <si>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</si>
  <si>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</si>
  <si>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</si>
  <si>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</si>
  <si>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</si>
  <si>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</si>
  <si>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</si>
  <si>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r>
      <t xml:space="preserve">Ostatné dlhodobé záväzky </t>
    </r>
    <r>
      <rPr>
        <sz val="9"/>
        <rFont val="Times New Roman"/>
        <family val="1"/>
        <charset val="238"/>
      </rPr>
      <t xml:space="preserve"> (373 AÚ+ 479 AÚ)</t>
    </r>
  </si>
  <si>
    <t>T22_V1</t>
  </si>
  <si>
    <t>T23_V1</t>
  </si>
  <si>
    <t>T24_V1</t>
  </si>
  <si>
    <t>T25_V1</t>
  </si>
  <si>
    <t>Tabuľka 22</t>
  </si>
  <si>
    <t>Tabuľka 23</t>
  </si>
  <si>
    <t>Tabuľka 25</t>
  </si>
  <si>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</si>
  <si>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</si>
  <si>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</si>
  <si>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</si>
  <si>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</si>
  <si>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</si>
  <si>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</si>
  <si>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</si>
  <si>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</si>
  <si>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</si>
  <si>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</si>
  <si>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</si>
  <si>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</si>
  <si>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</si>
  <si>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</si>
  <si>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</si>
  <si>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</si>
  <si>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</si>
  <si>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</si>
  <si>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</si>
  <si>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</si>
  <si>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</si>
  <si>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</si>
  <si>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</si>
  <si>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</si>
  <si>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</si>
  <si>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</si>
  <si>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</si>
  <si>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</si>
  <si>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</si>
  <si>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</si>
  <si>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</si>
  <si>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</si>
  <si>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</si>
  <si>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</si>
  <si>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</si>
  <si>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</si>
  <si>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</si>
  <si>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</si>
  <si>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</si>
  <si>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</si>
  <si>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</si>
  <si>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</si>
  <si>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</si>
  <si>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</si>
  <si>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</si>
  <si>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</si>
  <si>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</si>
  <si>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</si>
  <si>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</si>
  <si>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</si>
  <si>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</si>
  <si>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</si>
  <si>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</si>
  <si>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</si>
  <si>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</si>
  <si>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</si>
  <si>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</si>
  <si>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</si>
  <si>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</si>
  <si>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</si>
  <si>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</si>
  <si>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</si>
  <si>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</si>
  <si>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</si>
  <si>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</si>
  <si>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</si>
  <si>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</si>
  <si>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</si>
  <si>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</si>
  <si>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</si>
  <si>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</si>
  <si>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</si>
  <si>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</si>
  <si>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</si>
  <si>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</si>
  <si>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</si>
  <si>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</si>
  <si>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</si>
  <si>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</si>
  <si>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</si>
  <si>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</si>
  <si>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</si>
  <si>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</si>
  <si>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</si>
  <si>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</si>
  <si>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</si>
  <si>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</si>
  <si>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</si>
  <si>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</si>
  <si>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</si>
  <si>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</si>
  <si>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</si>
  <si>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</si>
  <si>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</si>
  <si>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</si>
  <si>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</si>
  <si>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</si>
  <si>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</si>
  <si>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</si>
  <si>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</si>
  <si>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</si>
  <si>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</si>
  <si>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</si>
  <si>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</si>
  <si>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</si>
  <si>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</si>
  <si>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</si>
  <si>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</si>
  <si>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</si>
  <si>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</si>
  <si>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</si>
  <si>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</si>
  <si>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</si>
  <si>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</si>
  <si>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</si>
  <si>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</si>
  <si>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</si>
  <si>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</si>
  <si>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</si>
  <si>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</si>
  <si>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</si>
  <si>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</si>
  <si>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</si>
  <si>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</si>
  <si>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</si>
  <si>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</si>
  <si>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</si>
  <si>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</si>
  <si>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</si>
  <si>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</si>
  <si>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</si>
  <si>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</si>
  <si>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</si>
  <si>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</si>
  <si>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</si>
  <si>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</si>
  <si>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</si>
  <si>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</si>
  <si>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</si>
  <si>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</si>
  <si>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</si>
  <si>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</si>
  <si>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</si>
  <si>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</si>
  <si>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</si>
  <si>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</si>
  <si>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</si>
  <si>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</si>
  <si>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</si>
  <si>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</si>
  <si>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</si>
  <si>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</si>
  <si>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</si>
  <si>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</si>
  <si>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</si>
  <si>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</si>
  <si>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</si>
  <si>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</si>
  <si>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</si>
  <si>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</si>
  <si>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</si>
  <si>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</si>
  <si>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</si>
  <si>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</si>
  <si>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</si>
  <si>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</si>
  <si>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</si>
  <si>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</si>
  <si>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</si>
  <si>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</si>
  <si>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</si>
  <si>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</si>
  <si>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</si>
  <si>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</si>
  <si>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</si>
  <si>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</si>
  <si>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</si>
  <si>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</si>
  <si>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</si>
  <si>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V týchto riadkoch uvedie verejná vysoká škola všetky osobitne financované súčasti (špecifiká), každú na zvláštny riadok.</t>
  </si>
  <si>
    <t>Základné imanie    (411)</t>
  </si>
  <si>
    <t>Fond reprodukcie   (413)</t>
  </si>
  <si>
    <t xml:space="preserve">  - náklady na štipendiá interných doktorandov po dizertačnej skúške 
(v zmysle § 54 ods. 18 písm. b) zákona spolu (SUM(R6:R7))</t>
  </si>
  <si>
    <t>Tabuľka 24a</t>
  </si>
  <si>
    <t>Tabuľka 24b</t>
  </si>
  <si>
    <t>- ostatné energie</t>
  </si>
  <si>
    <t>Súvzťažnosti</t>
  </si>
  <si>
    <t>Samostatné hnuteľné veci a súbory hnuteľných vecí  (022) - (082 + 092 AÚ)</t>
  </si>
  <si>
    <r>
      <t xml:space="preserve">2) všetky údaje o výnosoch a nákladoch  sa uvádzajú </t>
    </r>
    <r>
      <rPr>
        <sz val="11"/>
        <rFont val="Times New Roman"/>
        <family val="1"/>
        <charset val="238"/>
      </rPr>
      <t>v Eur</t>
    </r>
  </si>
  <si>
    <r>
      <t xml:space="preserve">Príjem z dotácie na motivačné štipendiá z kapitoly MŠVVaŠ SR v kalendárnom roku </t>
    </r>
    <r>
      <rPr>
        <b/>
        <vertAlign val="superscript"/>
        <sz val="12"/>
        <rFont val="Times New Roman"/>
        <family val="1"/>
        <charset val="238"/>
      </rPr>
      <t>1)</t>
    </r>
    <r>
      <rPr>
        <sz val="12"/>
        <rFont val="Times New Roman"/>
        <family val="1"/>
        <charset val="238"/>
      </rPr>
      <t xml:space="preserve"> </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</si>
  <si>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</si>
  <si>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</si>
  <si>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</si>
  <si>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</si>
  <si>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</si>
  <si>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</si>
  <si>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r>
      <t xml:space="preserve">3) uvádzajú sa </t>
    </r>
    <r>
      <rPr>
        <b/>
        <sz val="11"/>
        <rFont val="Times New Roman"/>
        <family val="1"/>
        <charset val="238"/>
      </rPr>
      <t>jedlá vydané študentom len vo vlastnej jedálni</t>
    </r>
    <r>
      <rPr>
        <sz val="11"/>
        <rFont val="Times New Roman"/>
        <family val="1"/>
        <charset val="238"/>
      </rPr>
      <t xml:space="preserve"> , na ktoré sa poskytuje dotácia</t>
    </r>
  </si>
  <si>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</si>
  <si>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</si>
  <si>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</si>
  <si>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t>T13_R11_SE(SF)</t>
  </si>
  <si>
    <t>z účelovej dotácie MŠVVaŠ SR</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</si>
  <si>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</si>
  <si>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</si>
  <si>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</si>
  <si>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T7_R11</t>
  </si>
  <si>
    <t>T13_R1_SI(SJ) = výkazníctvo súvaha, časť Pasíva,  
riadky 064 + 065 + 069 + 071 
(k 1. 1.)
T13_R12_SI(SJ) = výkazníctvo súvaha, časť Pasíva,  
riadky 064 + 065 + 069 + 071 
(k 31. 12.)</t>
  </si>
  <si>
    <t>Všeobecná poznámka č. 1</t>
  </si>
  <si>
    <t>doktorandi a doktorandské štipendiá</t>
  </si>
  <si>
    <t>47a</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</si>
  <si>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</si>
  <si>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</si>
  <si>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</si>
  <si>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</si>
  <si>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</si>
  <si>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t>T9_R6_SA_AB</t>
  </si>
  <si>
    <r>
      <t xml:space="preserve">Štipendiá z vlastných zdrojov vysokej školy (§ 97 zákona) spolu </t>
    </r>
    <r>
      <rPr>
        <sz val="12"/>
        <rFont val="Times New Roman"/>
        <family val="1"/>
        <charset val="238"/>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</si>
  <si>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</si>
  <si>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</si>
  <si>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T4_R11</t>
  </si>
  <si>
    <t>Stavy na devízových účtoch uvádzať v eurách.</t>
  </si>
  <si>
    <t>F = A+B+C+D+E</t>
  </si>
  <si>
    <t>J</t>
  </si>
  <si>
    <t>K</t>
  </si>
  <si>
    <t>L=
G+H+I+J+K</t>
  </si>
  <si>
    <t>10a</t>
  </si>
  <si>
    <t>G=A+B+C+D+E+F</t>
  </si>
  <si>
    <t xml:space="preserve">  - Prvok 0AA 01 02</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</si>
  <si>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</si>
  <si>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</si>
  <si>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</si>
  <si>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Dlhové cenné papiere držané do splatnosti  (065) - (096 AÚ)</t>
  </si>
  <si>
    <t>Iné pohľadávky  (335 AÚ + 373 AÚ + 375 AÚ + 378 AÚ) - (391 AÚ)</t>
  </si>
  <si>
    <t>T4_R4</t>
  </si>
  <si>
    <t>Vysoká škola uvedie v samostatnom riadku objem výnosov zo školného za štúdium v externej forme štúdia</t>
  </si>
  <si>
    <t xml:space="preserve">zabezpečenie mobilít v súlade s medzinárodnými zmluvami </t>
  </si>
  <si>
    <t xml:space="preserve">Stav k 31. 12. 2011  </t>
  </si>
  <si>
    <t>Peniaze na ceste (účet 261)</t>
  </si>
  <si>
    <t xml:space="preserve">  - Prvok 0AE 01 01</t>
  </si>
  <si>
    <t xml:space="preserve">                                                                                                                                                                                                                                                                                                                                                                                                                                                                                                                                                                                                                                                                                                                                                                                                                                                                                                                                                                                                                                                                                                                                                                                                                                                                                                                                                                                                                                                                                                                                                                                                                                                                                                                                                                                                                                                                                                                                                                                                                                                                                                                                                                                                                                                                                                                                                                                                                                                                                                                                                                                                                                                                                                                                                                                                                                                                                                                                                                                                                                                                                                                                                                                                                                                                                                                                                                                                                                                                                                                                                                                                                                                                                                                                                                                                                                                                                                                                                                                                                                                                                                                                                                                                                                                                                                                                                                                                                                                                                                                                                                                          </t>
  </si>
  <si>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</si>
  <si>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</si>
  <si>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</si>
  <si>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</si>
  <si>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</si>
  <si>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</si>
  <si>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</si>
  <si>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</si>
  <si>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</si>
  <si>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</si>
  <si>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</si>
  <si>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</si>
  <si>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</si>
  <si>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r>
      <t>Úroky (účet 644)</t>
    </r>
    <r>
      <rPr>
        <sz val="12"/>
        <rFont val="Times New Roman"/>
        <family val="1"/>
      </rPr>
      <t xml:space="preserve"> [R17+R18]</t>
    </r>
  </si>
  <si>
    <r>
      <t>Iné ostatné výnosy (účet 649)</t>
    </r>
    <r>
      <rPr>
        <sz val="12"/>
        <rFont val="Times New Roman"/>
        <family val="1"/>
      </rPr>
      <t xml:space="preserve"> [SUM(R21:R33)]</t>
    </r>
  </si>
  <si>
    <t xml:space="preserve">- za prekročenie štandardnej dĺžky štúdia a súbežné štúdium (§ 92 ods. 5 a 6 zákona) (účet 649 001) </t>
  </si>
  <si>
    <t xml:space="preserve">- od cudzincov (§ 92 ods. 9 zákona)  (účet 649 002) </t>
  </si>
  <si>
    <t xml:space="preserve">- za prijímacie konanie (§ 92 ods. 10 zákona) (účet 649 003) </t>
  </si>
  <si>
    <t xml:space="preserve">- za rigorózne konanie (§ 92 ods. 11 zákona) (účet 649 004) </t>
  </si>
  <si>
    <t xml:space="preserve">- za vydanie diplomu za rigorózne konanie (§ 92 ods. 12 zákona)  (účet 649 005) </t>
  </si>
  <si>
    <t xml:space="preserve">- za vydanie dokladov o štúdiu a ich kópií (§ 92 ods. 13 zákona)  (účet 649 006) </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</si>
  <si>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</si>
  <si>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</si>
  <si>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</si>
  <si>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</si>
  <si>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charset val="238"/>
      </rPr>
      <t xml:space="preserve"> [R75+ R76]</t>
    </r>
  </si>
  <si>
    <t>- Iné ostatné  náklady (účet 549) [SUM(R77:R83)]</t>
  </si>
  <si>
    <t>Odpisy, predaný majetok a opravné položky (účtová skupina 55) [SUM(R85:R91)]</t>
  </si>
  <si>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</si>
  <si>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</si>
  <si>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</si>
  <si>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</si>
  <si>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</si>
  <si>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</si>
  <si>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</si>
  <si>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</si>
  <si>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</si>
  <si>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</si>
  <si>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</si>
  <si>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</si>
  <si>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</si>
  <si>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</si>
  <si>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</si>
  <si>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</si>
  <si>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</si>
  <si>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</si>
  <si>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</si>
  <si>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</si>
  <si>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</si>
  <si>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</si>
  <si>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</si>
  <si>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</si>
  <si>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</si>
  <si>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</si>
  <si>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</si>
  <si>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</si>
  <si>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</si>
  <si>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</si>
  <si>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</si>
  <si>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</si>
  <si>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</si>
  <si>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</si>
  <si>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</si>
  <si>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</si>
  <si>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</si>
  <si>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</si>
  <si>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</si>
  <si>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</si>
  <si>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</si>
  <si>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</si>
  <si>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</si>
  <si>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</si>
  <si>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</si>
  <si>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</si>
  <si>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</si>
  <si>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</si>
  <si>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</si>
  <si>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</si>
  <si>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</si>
  <si>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</si>
  <si>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</si>
  <si>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</si>
  <si>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</si>
  <si>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</si>
  <si>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</si>
  <si>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</si>
  <si>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</si>
  <si>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č. 20 poskytuje informácie  o príjmoch a výdavkoch vysokej školy na motivačné štipendiá a o počte študentov, ktorí ich poberajú v zmysle § 96  zákona.</t>
  </si>
  <si>
    <t>T2_R1</t>
  </si>
  <si>
    <t>Tabuľka 17</t>
  </si>
  <si>
    <r>
      <t xml:space="preserve">- na sociálnu podporu </t>
    </r>
    <r>
      <rPr>
        <sz val="12"/>
        <rFont val="Times New Roman"/>
        <family val="1"/>
        <charset val="238"/>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</si>
  <si>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</si>
  <si>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</si>
  <si>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</si>
  <si>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</si>
  <si>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</si>
  <si>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</si>
  <si>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</si>
  <si>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</si>
  <si>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</si>
  <si>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</si>
  <si>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</si>
  <si>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</si>
  <si>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</si>
  <si>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</si>
  <si>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</si>
  <si>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</si>
  <si>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</si>
  <si>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</si>
  <si>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</si>
  <si>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</si>
  <si>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</si>
  <si>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</si>
  <si>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</si>
  <si>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</si>
  <si>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</si>
  <si>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</si>
  <si>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</si>
  <si>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</si>
  <si>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</si>
  <si>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</si>
  <si>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poplatky spojené so štúdiom (účet 649 003-006)</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</si>
  <si>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</si>
  <si>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</si>
  <si>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</si>
  <si>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</si>
  <si>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</si>
  <si>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</si>
  <si>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</si>
  <si>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</si>
  <si>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</si>
  <si>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knihy, časopisy a noviny  (účet 501 001)</t>
  </si>
  <si>
    <t>- chemikálie a ostatný materiál pre zabezpečenie experimentálnej výučby  (účet 501 002)</t>
  </si>
  <si>
    <t>- kancelárske potreby a materiál   (účet 501 003)</t>
  </si>
  <si>
    <t>- papier  (účet 501 004)</t>
  </si>
  <si>
    <t>- pohonné hmoty a ostatný materiál na dopravu  (účet 501 007)</t>
  </si>
  <si>
    <t>- čistiace, hygienické a dezinfekčné potreby (účet 501 008)</t>
  </si>
  <si>
    <t>- stavebný, vodoinštalačný a elektroinštalačný materiál
 (účet 501 009)</t>
  </si>
  <si>
    <t>- potraviny (účet 501 010)</t>
  </si>
  <si>
    <t>- DHM - prístroje a zariadenia laboratórií, výpočtová technika  (účet 501 011)</t>
  </si>
  <si>
    <t>- DHM - nábytok (účet 501 012)</t>
  </si>
  <si>
    <t>- ostatný materiál (účet 501 099)</t>
  </si>
  <si>
    <t>- elektrická energia (účet 502 001)</t>
  </si>
  <si>
    <t>- tepelná energia  (účet 502 002)</t>
  </si>
  <si>
    <t>- vodné a stočné  (účet 502 003)</t>
  </si>
  <si>
    <t>- plyn  (účet 502 004)</t>
  </si>
  <si>
    <t>- palivá  (účet 502 005)</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</si>
  <si>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</si>
  <si>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</si>
  <si>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</si>
  <si>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</si>
  <si>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charset val="238"/>
      </rPr>
      <t xml:space="preserve">[R9+R10]  </t>
    </r>
    <r>
      <rPr>
        <b/>
        <sz val="12"/>
        <rFont val="Times New Roman"/>
        <family val="1"/>
        <charset val="238"/>
      </rPr>
      <t xml:space="preserve">                                                     </t>
    </r>
  </si>
  <si>
    <r>
      <t xml:space="preserve">- prospechové </t>
    </r>
    <r>
      <rPr>
        <sz val="12"/>
        <rFont val="Times New Roman"/>
        <family val="1"/>
        <charset val="238"/>
      </rPr>
      <t xml:space="preserve">[R3+R4] </t>
    </r>
  </si>
  <si>
    <r>
      <t xml:space="preserve">-  za dosiahnutie vynikajúceho výsledku v oblasti štúdia </t>
    </r>
    <r>
      <rPr>
        <sz val="12"/>
        <rFont val="Times New Roman"/>
        <family val="1"/>
        <charset val="238"/>
      </rPr>
      <t xml:space="preserve">[R6+R7] </t>
    </r>
  </si>
  <si>
    <t>- údržba a opravy meracej techniky, telovýchovných  zariadení ...(účet 511 005)</t>
  </si>
  <si>
    <t>- iné analyticky sledované náklady (účet 511 006-008)</t>
  </si>
  <si>
    <t>- ostatná údržba a opravy (účet 511 099)</t>
  </si>
  <si>
    <t>- domáce cestovné  (účet 512 001)</t>
  </si>
  <si>
    <t>- zahraničné cestovné  (účet 512 002)</t>
  </si>
  <si>
    <t>- prenájom zariadení (účet 518 002)</t>
  </si>
  <si>
    <t>- prenájom priestorov  (účet 518 001)</t>
  </si>
  <si>
    <t>- vložné na konferencie  (účet 518 004)</t>
  </si>
  <si>
    <t>- ďalšie vzdelávanie zamestnancov  (účet 518 005)</t>
  </si>
  <si>
    <t>- telefón, fax  (účet 518 006)</t>
  </si>
  <si>
    <t>- počítačové siete a prenosy údajov  (účet 518 007)</t>
  </si>
  <si>
    <t>- poštovné  (účet 518 008)</t>
  </si>
  <si>
    <t>- odvoz odpadu  (účet 518 009)</t>
  </si>
  <si>
    <t>- revízie zariadení (účet 518 010)</t>
  </si>
  <si>
    <t>- čistenie verejných priestranstiev (účet 518 011)</t>
  </si>
  <si>
    <t>- dopravné služby (účet 518 012)</t>
  </si>
  <si>
    <t>- ostatné služby (účet 518 099)</t>
  </si>
  <si>
    <t xml:space="preserve"> - MZDY (účty 521 001-008, 521 012)</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</si>
  <si>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</si>
  <si>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</si>
  <si>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</si>
  <si>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</si>
  <si>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</si>
  <si>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</si>
  <si>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</si>
  <si>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</si>
  <si>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</si>
  <si>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</si>
  <si>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</si>
  <si>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</si>
  <si>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</si>
  <si>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</si>
  <si>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</si>
  <si>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(uviesť zoznam všetkých dotácií z iných kapitol sumarizovaných podľa prvkov resp. podprogramov, ak sa podprogram nedelí na prvky)</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</si>
  <si>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</si>
  <si>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</si>
  <si>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</si>
  <si>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</si>
  <si>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</si>
  <si>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</si>
  <si>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</si>
  <si>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</si>
  <si>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</si>
  <si>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</si>
  <si>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</si>
  <si>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</si>
  <si>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</si>
  <si>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</si>
  <si>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</si>
  <si>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</si>
  <si>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</si>
  <si>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</si>
  <si>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</si>
  <si>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</si>
  <si>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</si>
  <si>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T4_R10</t>
  </si>
  <si>
    <t>T17_V1</t>
  </si>
  <si>
    <r>
      <t xml:space="preserve">Spolu </t>
    </r>
    <r>
      <rPr>
        <sz val="12"/>
        <rFont val="Times New Roman"/>
        <family val="1"/>
      </rPr>
      <t>[R1+R6+SUM(R11:R16)+R19+R20+SUM(R34:R39)+SUM(R44:49)]</t>
    </r>
  </si>
  <si>
    <t xml:space="preserve"> - ostatné náklady z účtovej skupiny 55 (účty 552, 553, 554, 557, 558, 559)</t>
  </si>
  <si>
    <t>- zúčtovanie dotácie zo ŠR na DN a HM vo výške odpisov</t>
  </si>
  <si>
    <t>- ostatných fondov (účet 656 300, 656 500)</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</si>
  <si>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</si>
  <si>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</si>
  <si>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</si>
  <si>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t xml:space="preserve"> - ostatné iné náklady (účet 549 099)</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</si>
  <si>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</si>
  <si>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</si>
  <si>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</si>
  <si>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</si>
  <si>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</si>
  <si>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</si>
  <si>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</si>
  <si>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</si>
  <si>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</si>
  <si>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</si>
  <si>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</si>
  <si>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</si>
  <si>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</si>
  <si>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</si>
  <si>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</si>
  <si>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</si>
  <si>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</si>
  <si>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</si>
  <si>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</si>
  <si>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</si>
  <si>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</si>
  <si>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</si>
  <si>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</si>
  <si>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</si>
  <si>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</si>
  <si>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</si>
  <si>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</si>
  <si>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</si>
  <si>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r>
      <t>Nevyčerpaná dotácia (+) / nedoplatok dotácie (-) na motivačné štipendiá</t>
    </r>
    <r>
      <rPr>
        <b/>
        <vertAlign val="superscript"/>
        <sz val="12"/>
        <rFont val="Times New Roman"/>
        <family val="1"/>
        <charset val="238"/>
      </rPr>
      <t>1)</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</si>
  <si>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t>Tabuľka 8</t>
  </si>
  <si>
    <r>
      <t>Nevyčerpaná dotácia (+) / nedoplatok dotácie (-) k 31. 12. kalendárneho roka</t>
    </r>
    <r>
      <rPr>
        <b/>
        <vertAlign val="superscript"/>
        <sz val="12"/>
        <rFont val="Times New Roman"/>
        <family val="1"/>
        <charset val="238"/>
      </rPr>
      <t xml:space="preserve">1) </t>
    </r>
    <r>
      <rPr>
        <b/>
        <sz val="12"/>
        <rFont val="Times New Roman"/>
        <family val="1"/>
        <charset val="238"/>
      </rPr>
      <t xml:space="preserve"> </t>
    </r>
    <r>
      <rPr>
        <b/>
        <sz val="12"/>
        <rFont val="Times New Roman"/>
        <family val="1"/>
        <charset val="238"/>
      </rPr>
      <t xml:space="preserve"> [R1+R2-R3]                       </t>
    </r>
  </si>
  <si>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</si>
  <si>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</si>
  <si>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</si>
  <si>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</si>
  <si>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</si>
  <si>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</si>
  <si>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</si>
  <si>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</si>
  <si>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</si>
  <si>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</si>
  <si>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</si>
  <si>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</si>
  <si>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</si>
  <si>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</si>
  <si>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</si>
  <si>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</si>
  <si>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</si>
  <si>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</si>
  <si>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</si>
  <si>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</si>
  <si>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</si>
  <si>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</si>
  <si>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</si>
  <si>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</si>
  <si>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</si>
  <si>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</si>
  <si>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</si>
  <si>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</si>
  <si>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</si>
  <si>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</si>
  <si>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</si>
  <si>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</si>
  <si>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</si>
  <si>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</si>
  <si>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</si>
  <si>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</si>
  <si>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</si>
  <si>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</si>
  <si>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</si>
  <si>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</si>
  <si>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</si>
  <si>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</si>
  <si>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</si>
  <si>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</si>
  <si>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</si>
  <si>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</si>
  <si>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</si>
  <si>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</si>
  <si>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</si>
  <si>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</si>
  <si>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</si>
  <si>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</si>
  <si>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</si>
  <si>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</si>
  <si>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</si>
  <si>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</si>
  <si>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</si>
  <si>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</si>
  <si>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</si>
  <si>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</si>
  <si>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</si>
  <si>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</si>
  <si>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</si>
  <si>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</si>
  <si>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</si>
  <si>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</si>
  <si>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</si>
  <si>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</si>
  <si>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</si>
  <si>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</si>
  <si>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</si>
  <si>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</si>
  <si>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</si>
  <si>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</si>
  <si>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</si>
  <si>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</si>
  <si>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</si>
  <si>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</si>
  <si>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</si>
  <si>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</si>
  <si>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</si>
  <si>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T12_SD</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</si>
  <si>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</si>
  <si>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</si>
  <si>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</si>
  <si>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</si>
  <si>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</si>
  <si>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</si>
  <si>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</si>
  <si>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</si>
  <si>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</si>
  <si>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</si>
  <si>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</si>
  <si>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</si>
  <si>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</si>
  <si>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</si>
  <si>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</si>
  <si>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</si>
  <si>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</si>
  <si>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</si>
  <si>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</si>
  <si>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</si>
  <si>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</si>
  <si>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</si>
  <si>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</si>
  <si>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</si>
  <si>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</si>
  <si>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</si>
  <si>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</si>
  <si>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</si>
  <si>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</si>
  <si>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</si>
  <si>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</si>
  <si>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</si>
  <si>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</si>
  <si>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</si>
  <si>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</si>
  <si>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</si>
  <si>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</si>
  <si>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</si>
  <si>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</si>
  <si>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</si>
  <si>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</si>
  <si>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</si>
  <si>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</si>
  <si>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</si>
  <si>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</si>
  <si>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</si>
  <si>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</si>
  <si>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</si>
  <si>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</si>
  <si>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Tabuľka č.19 poskytuje informácie o objeme a štruktúre štipendií  vyplácaných verejnou vysokou školou z vlastných zdrojov podľa § 97 zákona.</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</si>
  <si>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</si>
  <si>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</si>
  <si>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</si>
  <si>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</si>
  <si>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</si>
  <si>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</si>
  <si>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</si>
  <si>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</si>
  <si>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</si>
  <si>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</si>
  <si>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</si>
  <si>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(uviesť zoznam všetkých dotácií, každú na zvláštny riadok)</t>
  </si>
  <si>
    <t>3a</t>
  </si>
  <si>
    <r>
      <t>Výnosy z poplatkov spojených so štúdiom</t>
    </r>
    <r>
      <rPr>
        <sz val="12"/>
        <rFont val="Times New Roman"/>
        <family val="1"/>
      </rPr>
      <t xml:space="preserve"> [SUM(R5:R8)]</t>
    </r>
  </si>
  <si>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</si>
  <si>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</si>
  <si>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</si>
  <si>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</si>
  <si>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</si>
  <si>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</si>
  <si>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</si>
  <si>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</si>
  <si>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</si>
  <si>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</si>
  <si>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</si>
  <si>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</si>
  <si>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</si>
  <si>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</si>
  <si>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</si>
  <si>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</si>
  <si>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</si>
  <si>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</si>
  <si>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</si>
  <si>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</si>
  <si>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</si>
  <si>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</si>
  <si>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</si>
  <si>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</si>
  <si>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</si>
  <si>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</si>
  <si>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</si>
  <si>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</si>
  <si>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</si>
  <si>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</si>
  <si>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t>- interiérové vybavenie  (713 001)</t>
  </si>
  <si>
    <t>- telekomunikačná technika  (713 003)</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</si>
  <si>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</si>
  <si>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</si>
  <si>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</si>
  <si>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</si>
  <si>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</si>
  <si>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</si>
  <si>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</si>
  <si>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</si>
  <si>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</si>
  <si>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</si>
  <si>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</si>
  <si>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</si>
  <si>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</si>
  <si>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</si>
  <si>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</si>
  <si>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</si>
  <si>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</si>
  <si>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</si>
  <si>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</si>
  <si>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</si>
  <si>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</si>
  <si>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 xml:space="preserve">Výnos z dotácie zo štátneho rozpočtu na študentské jedálne v kalendárneho roku sa odvíja zo zostatku dotácie predchádzajúceho kalendárneho roka a účelovej dotácie daného kalendárneho roka zníženej o prenos zostatku do nasledujúceho kalendárneho roka, resp. zvýšenej o nárok na poskytnutie nedoplatku. </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</si>
  <si>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</si>
  <si>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</si>
  <si>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</si>
  <si>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</si>
  <si>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</si>
  <si>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</si>
  <si>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</si>
  <si>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</si>
  <si>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</si>
  <si>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</si>
  <si>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Schválila: Ing. Ružena Fraňová -kvestorka  UMB</t>
  </si>
  <si>
    <t>Schválila: Ing. Ružena Fraňová - kvestorka  UMB</t>
  </si>
  <si>
    <t>Vypracovala : Ing. Marta Slobodnikova</t>
  </si>
  <si>
    <t>Vypracovala: Ing. Kutešová Miriam, Surová Tatiana</t>
  </si>
  <si>
    <t>Poznámka: V riadku 3 uvedená dotácia Virtuálna DDS -samostatný účet , zdroj 46</t>
  </si>
  <si>
    <r>
      <t xml:space="preserve">2) </t>
    </r>
    <r>
      <rPr>
        <sz val="12"/>
        <rFont val="Times New Roman"/>
        <family val="1"/>
        <charset val="238"/>
      </rPr>
      <t>uvádzajte len študentov denného štúdia</t>
    </r>
  </si>
  <si>
    <r>
      <t>3)</t>
    </r>
    <r>
      <rPr>
        <sz val="12"/>
        <rFont val="Times New Roman"/>
        <family val="1"/>
        <charset val="238"/>
      </rPr>
      <t xml:space="preserve"> uvádzajte len študentov externého štúdia</t>
    </r>
  </si>
  <si>
    <r>
      <t>B</t>
    </r>
    <r>
      <rPr>
        <vertAlign val="superscript"/>
        <sz val="12"/>
        <rFont val="Times New Roman"/>
        <family val="1"/>
        <charset val="238"/>
      </rPr>
      <t>2)</t>
    </r>
  </si>
  <si>
    <r>
      <t>C</t>
    </r>
    <r>
      <rPr>
        <vertAlign val="superscript"/>
        <sz val="12"/>
        <rFont val="Times New Roman"/>
        <family val="1"/>
        <charset val="238"/>
      </rPr>
      <t>3)</t>
    </r>
  </si>
  <si>
    <t>1) výška nákladov, vykazovaná k 31.12.2012 zohľadnuje aj úhradu štipendií doktorandov, ak ich VVŠ vyplatila v januári 2013 za december 2012</t>
  </si>
  <si>
    <t xml:space="preserve">- školné  (účet 649 001, 649 002 a 649 020)                                                     </t>
  </si>
  <si>
    <t xml:space="preserve">  - príspevok na úhradu výdavkov zahraničných študentov/lektorov  (649 016)</t>
  </si>
  <si>
    <r>
      <t xml:space="preserve">Výnosy z použitia fondov (účet 656) [SUM(R40:R43)]  </t>
    </r>
    <r>
      <rPr>
        <b/>
        <vertAlign val="superscript"/>
        <sz val="12"/>
        <rFont val="Times New Roman"/>
        <family val="1"/>
      </rPr>
      <t xml:space="preserve"> 1)</t>
    </r>
  </si>
  <si>
    <r>
      <t>- fondu reprodukcie (účet 656 400)</t>
    </r>
    <r>
      <rPr>
        <vertAlign val="superscript"/>
        <sz val="12"/>
        <rFont val="Times New Roman"/>
        <family val="1"/>
      </rPr>
      <t xml:space="preserve"> 2)</t>
    </r>
  </si>
  <si>
    <r>
      <t>Spotreba materiálu (účet 501)</t>
    </r>
    <r>
      <rPr>
        <sz val="12"/>
        <rFont val="Times New Roman"/>
        <family val="1"/>
        <charset val="238"/>
      </rPr>
      <t xml:space="preserve"> [SUM(R2:R13)]</t>
    </r>
  </si>
  <si>
    <r>
      <t>Spotreba energie (účet 502)</t>
    </r>
    <r>
      <rPr>
        <sz val="12"/>
        <rFont val="Times New Roman"/>
        <family val="1"/>
        <charset val="238"/>
      </rPr>
      <t xml:space="preserve"> [SUM(R15:R20)]</t>
    </r>
  </si>
  <si>
    <r>
      <t>Predaný tovar (účet 504)</t>
    </r>
    <r>
      <rPr>
        <sz val="12"/>
        <rFont val="Times New Roman"/>
        <family val="1"/>
        <charset val="238"/>
      </rPr>
      <t xml:space="preserve"> [SUM(R23:R26)]</t>
    </r>
  </si>
  <si>
    <r>
      <t>Opravy a udržiavanie (účet 511)</t>
    </r>
    <r>
      <rPr>
        <sz val="12"/>
        <rFont val="Times New Roman"/>
        <family val="1"/>
        <charset val="238"/>
      </rPr>
      <t xml:space="preserve"> [SUM(R28:R34)]</t>
    </r>
  </si>
  <si>
    <r>
      <t>Cestovné (účet 512)</t>
    </r>
    <r>
      <rPr>
        <sz val="12"/>
        <rFont val="Times New Roman"/>
        <family val="1"/>
        <charset val="238"/>
      </rPr>
      <t xml:space="preserve"> [SUM(R36:R37)]</t>
    </r>
  </si>
  <si>
    <r>
      <t>Ostatné služby (účet 518)</t>
    </r>
    <r>
      <rPr>
        <sz val="12"/>
        <rFont val="Times New Roman"/>
        <family val="1"/>
        <charset val="238"/>
      </rPr>
      <t xml:space="preserve"> [SUM(R40:R54)]</t>
    </r>
  </si>
  <si>
    <r>
      <t>Mzdové náklady (účet 521)</t>
    </r>
    <r>
      <rPr>
        <sz val="12"/>
        <rFont val="Times New Roman"/>
        <family val="1"/>
        <charset val="238"/>
      </rPr>
      <t xml:space="preserve">  [SUM(R56:R57)]</t>
    </r>
  </si>
  <si>
    <t xml:space="preserve"> - odpisy ostatného DN a HM (účet 551 200, 221, 223, 400, 900, 921, 923)</t>
  </si>
  <si>
    <t xml:space="preserve"> - odpisy DN a HM nadobudnutého z kapitálových dotácií z EÚ (zo štrukturálnych fondov) (účet 551 300, 321, 323)</t>
  </si>
  <si>
    <r>
      <t>Poskytnuté príspevky</t>
    </r>
    <r>
      <rPr>
        <sz val="12"/>
        <rFont val="Times New Roman"/>
        <family val="1"/>
        <charset val="238"/>
      </rPr>
      <t xml:space="preserve"> </t>
    </r>
    <r>
      <rPr>
        <b/>
        <sz val="12"/>
        <rFont val="Times New Roman"/>
        <family val="1"/>
        <charset val="238"/>
      </rPr>
      <t>(účtová skupina 56)</t>
    </r>
  </si>
  <si>
    <r>
      <t xml:space="preserve">Spolu </t>
    </r>
    <r>
      <rPr>
        <sz val="12"/>
        <rFont val="Times New Roman"/>
        <family val="1"/>
        <charset val="238"/>
      </rPr>
      <t>[R1+R14+R21+R22+R27+R35+R38+R39+R55+SUM (R61:R63) +SUM (R70:R74)+R84+R92+R93]</t>
    </r>
  </si>
  <si>
    <t xml:space="preserve"> na miestach pridelených MŠVVaŠ SR</t>
  </si>
  <si>
    <t>na miestach nepridelených MŠVVaŠ do 31.8.2012</t>
  </si>
  <si>
    <t>na miestach nepridelených MŠVVaŠ po 1.9.2012</t>
  </si>
  <si>
    <t>z neúčelovej dotácie MŠVVaŠ SR</t>
  </si>
  <si>
    <r>
      <t xml:space="preserve">Náklady na štipendiá interných doktorandov (R2+R5+R8) </t>
    </r>
    <r>
      <rPr>
        <b/>
        <vertAlign val="superscript"/>
        <sz val="12"/>
        <rFont val="Times New Roman"/>
        <family val="1"/>
        <charset val="238"/>
      </rPr>
      <t>1)</t>
    </r>
  </si>
  <si>
    <t xml:space="preserve">  - náklady na štipendiá vo výške 9. platovej triedy a 1. platového stupňa  
(účet 549001)  ( v CRŠ kod 10 )</t>
  </si>
  <si>
    <t xml:space="preserve">  - náklady na časť štipendia prevyšujúce 9. platovú triedu a 1. platový stupeň 
(účet 549016)</t>
  </si>
  <si>
    <t xml:space="preserve">  - náklady na štipendiá vo výške 10. platovej triedy a 1. platového stupňa 
(účet 549001)   ( v CRŠ kod 11 )</t>
  </si>
  <si>
    <t xml:space="preserve">  - náklady na časť štipendia prevyšujúce 10. platovú triedu a 1. platový stupeň  
(účet 549017)</t>
  </si>
  <si>
    <t>Dotácia na štipendiá doktorandov poskytnutá v rámci dotačnej zmluvy v priebehu roka 2012</t>
  </si>
  <si>
    <t xml:space="preserve">Nevyčerpaná účelová dotácia (+) / nedoplatok účelovej dotácie (-) za rok 2012 </t>
  </si>
  <si>
    <t>Počet osobomesiacov za rok 2012</t>
  </si>
  <si>
    <r>
      <t xml:space="preserve">- tvorba fondu z hospodárskeho výsledku (účet 413  111)  </t>
    </r>
    <r>
      <rPr>
        <vertAlign val="superscript"/>
        <sz val="12"/>
        <rFont val="Times New Roman"/>
        <family val="1"/>
      </rPr>
      <t xml:space="preserve">1) </t>
    </r>
  </si>
  <si>
    <r>
      <t xml:space="preserve">- ostatná tvorba (účet 413 113) </t>
    </r>
    <r>
      <rPr>
        <vertAlign val="superscript"/>
        <sz val="12"/>
        <rFont val="Times New Roman"/>
        <family val="1"/>
      </rPr>
      <t xml:space="preserve">2) </t>
    </r>
  </si>
  <si>
    <t>Dotácia na kapitálové výdavky z prostriedkov EÚ (štrukturálnych fondov vrátane spolufinancovania)</t>
  </si>
  <si>
    <r>
      <t>Zostatok kapitálovej dotácie z predchádzajúceho roku</t>
    </r>
    <r>
      <rPr>
        <b/>
        <sz val="10"/>
        <rFont val="Times New Roman"/>
        <family val="1"/>
      </rPr>
      <t xml:space="preserve"> </t>
    </r>
    <r>
      <rPr>
        <b/>
        <sz val="12"/>
        <rFont val="Times New Roman"/>
        <family val="1"/>
      </rPr>
      <t>(z dotácií na R10 a R10a)</t>
    </r>
  </si>
  <si>
    <t>Iné zdroje na obstaranie a technické zhodnotenie dlhodobého majetku (v danom roku vrátane zostatkov na týchto zdrojoch)</t>
  </si>
  <si>
    <t>Tabuľka č. 13: Stav a vývoj finančných fondov verejnej vysokej školy v rokoch 2011 a 2012</t>
  </si>
  <si>
    <t>K=A+C+E+G+I</t>
  </si>
  <si>
    <t>L=B+D+F+H+J</t>
  </si>
  <si>
    <r>
      <t xml:space="preserve">Stav fondu k 1.1. kalendárneho roku </t>
    </r>
    <r>
      <rPr>
        <sz val="12"/>
        <rFont val="Times New Roman"/>
        <family val="1"/>
      </rPr>
      <t>[R1_SB = R12_SA ...]</t>
    </r>
  </si>
  <si>
    <r>
      <t>Tvorba fondu v kalendárnom roku spolu</t>
    </r>
    <r>
      <rPr>
        <sz val="12"/>
        <rFont val="Times New Roman"/>
        <family val="1"/>
      </rPr>
      <t xml:space="preserve"> SUM(R3:R10) </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</si>
  <si>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</si>
  <si>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</si>
  <si>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</si>
  <si>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r>
      <t xml:space="preserve">Krytie fondu finančnými prostriedkami na osobitnom bankovom účte </t>
    </r>
    <r>
      <rPr>
        <b/>
        <vertAlign val="superscript"/>
        <sz val="12"/>
        <rFont val="Times New Roman"/>
        <family val="1"/>
      </rPr>
      <t xml:space="preserve">3) 
</t>
    </r>
    <r>
      <rPr>
        <b/>
        <sz val="12"/>
        <rFont val="Times New Roman"/>
        <family val="1"/>
      </rPr>
      <t>k 31.12.</t>
    </r>
  </si>
  <si>
    <r>
      <t>Dotácie z prostriedkov EÚ spolu</t>
    </r>
    <r>
      <rPr>
        <sz val="12"/>
        <rFont val="Times New Roman"/>
        <family val="1"/>
      </rPr>
      <t xml:space="preserve"> [R13+R14]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</si>
</sst>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_S_k_-;\-* #,##0\ _S_k_-;_-* &quot;-&quot;\ _S_k_-;_-@_-"/>
    <numFmt numFmtId="165" formatCode="_-* #,##0.00\ _S_k_-;\-* #,##0.00\ _S_k_-;_-* &quot;-&quot;??\ _S_k_-;_-@_-"/>
    <numFmt numFmtId="166" formatCode="#,##0_ ;[Red]\-#,##0\ "/>
    <numFmt numFmtId="167" formatCode="#,##0.000"/>
    <numFmt numFmtId="168" formatCode="#,##0.00_ ;[Red]\-#,##0.00\ "/>
    <numFmt numFmtId="169" formatCode="_-* #,##0\ _S_k_-;\-* #,##0\ _S_k_-;_-* &quot;-&quot;??\ _S_k_-;_-@_-"/>
    <numFmt numFmtId="170" formatCode="#,##0_ ;\-#,##0\ "/>
  </numFmts>
  <fonts count="107"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sz val="12"/>
      <color indexed="10"/>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b/>
      <u/>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9"/>
      <name val="Arial"/>
      <family val="2"/>
      <charset val="238"/>
    </font>
    <font>
      <sz val="9"/>
      <name val="Times New Roman"/>
      <family val="1"/>
      <charset val="238"/>
    </font>
    <font>
      <b/>
      <sz val="10"/>
      <name val="Times New Roman"/>
      <family val="1"/>
      <charset val="238"/>
    </font>
    <font>
      <b/>
      <u/>
      <sz val="13"/>
      <name val="Times New Roman"/>
      <family val="1"/>
      <charset val="238"/>
    </font>
    <font>
      <vertAlign val="superscript"/>
      <sz val="12"/>
      <color indexed="8"/>
      <name val="Times New Roman"/>
      <family val="1"/>
      <charset val="238"/>
    </font>
    <font>
      <strike/>
      <sz val="12"/>
      <name val="Times New Roman"/>
      <family val="1"/>
      <charset val="238"/>
    </font>
    <font>
      <b/>
      <sz val="11"/>
      <color indexed="10"/>
      <name val="Times New Roman"/>
      <family val="1"/>
      <charset val="238"/>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8"/>
      <color indexed="81"/>
      <name val="Tahoma"/>
      <family val="2"/>
      <charset val="238"/>
    </font>
    <font>
      <b/>
      <sz val="8"/>
      <color indexed="81"/>
      <name val="Tahoma"/>
      <family val="2"/>
      <charset val="238"/>
    </font>
    <font>
      <sz val="12"/>
      <color indexed="8"/>
      <name val="Times New Roman"/>
      <family val="1"/>
    </font>
    <font>
      <b/>
      <vertAlign val="superscript"/>
      <sz val="12"/>
      <name val="Times New Roman"/>
      <family val="1"/>
    </font>
    <font>
      <sz val="12"/>
      <color indexed="12"/>
      <name val="Times New Roman"/>
      <family val="1"/>
      <charset val="238"/>
    </font>
    <font>
      <b/>
      <u/>
      <sz val="14"/>
      <name val="Times New Roman"/>
      <family val="1"/>
      <charset val="238"/>
    </font>
    <font>
      <b/>
      <sz val="11"/>
      <name val="Times New Roman"/>
      <family val="1"/>
    </font>
    <font>
      <sz val="12"/>
      <color indexed="21"/>
      <name val="Times New Roman"/>
      <family val="1"/>
      <charset val="238"/>
    </font>
    <font>
      <b/>
      <sz val="10"/>
      <color indexed="8"/>
      <name val="Times New Roman"/>
      <family val="1"/>
      <charset val="238"/>
    </font>
    <font>
      <b/>
      <sz val="12"/>
      <color indexed="8"/>
      <name val="Times New Roman"/>
      <family val="1"/>
      <charset val="238"/>
    </font>
    <font>
      <sz val="12"/>
      <color indexed="10"/>
      <name val="Times New Roman"/>
      <family val="1"/>
      <charset val="238"/>
    </font>
    <font>
      <sz val="12"/>
      <color indexed="8"/>
      <name val="Times New Roman"/>
      <family val="1"/>
      <charset val="238"/>
    </font>
    <font>
      <sz val="12"/>
      <color indexed="10"/>
      <name val="Times New Roman"/>
      <family val="1"/>
    </font>
    <font>
      <b/>
      <sz val="12"/>
      <color indexed="10"/>
      <name val="Times New Roman"/>
      <family val="1"/>
      <charset val="238"/>
    </font>
    <font>
      <sz val="10"/>
      <color indexed="10"/>
      <name val="Arial"/>
      <family val="2"/>
      <charset val="238"/>
    </font>
    <font>
      <b/>
      <sz val="12"/>
      <color indexed="8"/>
      <name val="Times New Roman"/>
      <family val="1"/>
    </font>
    <font>
      <sz val="12"/>
      <color indexed="8"/>
      <name val="Times New Roman"/>
      <family val="1"/>
    </font>
    <font>
      <sz val="12"/>
      <color indexed="21"/>
      <name val="Times New Roman"/>
      <family val="1"/>
      <charset val="238"/>
    </font>
    <font>
      <sz val="10"/>
      <color indexed="10"/>
      <name val="Times New Roman"/>
      <family val="1"/>
      <charset val="238"/>
    </font>
    <font>
      <b/>
      <u/>
      <sz val="10"/>
      <name val="Times New Roman"/>
      <family val="1"/>
      <charset val="238"/>
    </font>
    <font>
      <sz val="8"/>
      <name val="Arial"/>
      <family val="2"/>
      <charset val="238"/>
    </font>
    <font>
      <b/>
      <u/>
      <sz val="10"/>
      <color indexed="10"/>
      <name val="Times New Roman"/>
      <family val="1"/>
      <charset val="238"/>
    </font>
    <font>
      <sz val="12"/>
      <color indexed="10"/>
      <name val="Times New Roman"/>
      <family val="1"/>
      <charset val="238"/>
    </font>
    <font>
      <sz val="10"/>
      <name val="Arial"/>
      <charset val="238"/>
    </font>
    <font>
      <sz val="12"/>
      <color indexed="8"/>
      <name val="Times New Roman"/>
      <family val="1"/>
    </font>
    <font>
      <sz val="11"/>
      <color indexed="10"/>
      <name val="Times New Roman"/>
      <family val="1"/>
    </font>
    <font>
      <sz val="11"/>
      <color indexed="10"/>
      <name val="Times New Roman"/>
      <family val="2"/>
      <charset val="238"/>
    </font>
    <font>
      <sz val="12"/>
      <color theme="1"/>
      <name val="Times New Roman"/>
      <family val="2"/>
      <charset val="238"/>
    </font>
    <font>
      <b/>
      <sz val="10"/>
      <name val="Times New Roman"/>
      <family val="1"/>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2"/>
        <bgColor indexed="8"/>
      </patternFill>
    </fill>
    <fill>
      <patternFill patternType="solid">
        <fgColor indexed="43"/>
        <bgColor indexed="8"/>
      </patternFill>
    </fill>
    <fill>
      <patternFill patternType="solid">
        <fgColor indexed="9"/>
        <bgColor indexed="8"/>
      </patternFill>
    </fill>
    <fill>
      <patternFill patternType="solid">
        <fgColor indexed="13"/>
        <bgColor indexed="64"/>
      </patternFill>
    </fill>
    <fill>
      <patternFill patternType="solid">
        <fgColor indexed="27"/>
        <bgColor indexed="8"/>
      </patternFill>
    </fill>
    <fill>
      <patternFill patternType="solid">
        <fgColor indexed="47"/>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06">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0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19" fillId="0" borderId="0"/>
    <xf numFmtId="0" fontId="1" fillId="0" borderId="0"/>
    <xf numFmtId="0" fontId="105" fillId="0" borderId="0"/>
    <xf numFmtId="0" fontId="19" fillId="0" borderId="0"/>
    <xf numFmtId="0" fontId="1" fillId="0" borderId="0"/>
    <xf numFmtId="0" fontId="19" fillId="0" borderId="0"/>
    <xf numFmtId="0" fontId="1" fillId="0" borderId="0"/>
    <xf numFmtId="0" fontId="64" fillId="0" borderId="0"/>
    <xf numFmtId="0" fontId="25" fillId="0" borderId="0"/>
    <xf numFmtId="0" fontId="25" fillId="0" borderId="0"/>
    <xf numFmtId="0" fontId="23" fillId="0" borderId="0"/>
    <xf numFmtId="0" fontId="55" fillId="0" borderId="0"/>
    <xf numFmtId="0" fontId="45" fillId="23" borderId="7" applyNumberFormat="0" applyFont="0" applyAlignment="0" applyProtection="0"/>
    <xf numFmtId="0" fontId="8" fillId="23" borderId="7" applyNumberFormat="0" applyFont="0" applyAlignment="0" applyProtection="0"/>
    <xf numFmtId="0" fontId="56"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 fillId="28" borderId="9" applyNumberFormat="0" applyProtection="0">
      <alignment horizontal="left" vertical="center" indent="1"/>
    </xf>
    <xf numFmtId="0" fontId="19" fillId="28" borderId="9" applyNumberFormat="0" applyProtection="0">
      <alignment horizontal="left" vertical="top" indent="1"/>
    </xf>
    <xf numFmtId="0" fontId="1" fillId="28" borderId="9" applyNumberFormat="0" applyProtection="0">
      <alignment horizontal="left" vertical="top" indent="1"/>
    </xf>
    <xf numFmtId="0" fontId="19" fillId="30" borderId="9" applyNumberFormat="0" applyProtection="0">
      <alignment horizontal="left" vertical="center" indent="1"/>
    </xf>
    <xf numFmtId="0" fontId="1" fillId="30" borderId="9" applyNumberFormat="0" applyProtection="0">
      <alignment horizontal="left" vertical="center" indent="1"/>
    </xf>
    <xf numFmtId="0" fontId="19" fillId="30" borderId="9" applyNumberFormat="0" applyProtection="0">
      <alignment horizontal="left" vertical="top" indent="1"/>
    </xf>
    <xf numFmtId="0" fontId="1" fillId="30" borderId="9" applyNumberFormat="0" applyProtection="0">
      <alignment horizontal="left" vertical="top" indent="1"/>
    </xf>
    <xf numFmtId="0" fontId="19" fillId="31" borderId="9" applyNumberFormat="0" applyProtection="0">
      <alignment horizontal="left" vertical="center" indent="1"/>
    </xf>
    <xf numFmtId="0" fontId="1" fillId="31" borderId="9" applyNumberFormat="0" applyProtection="0">
      <alignment horizontal="left" vertical="center" indent="1"/>
    </xf>
    <xf numFmtId="0" fontId="19" fillId="31" borderId="9" applyNumberFormat="0" applyProtection="0">
      <alignment horizontal="left" vertical="top" indent="1"/>
    </xf>
    <xf numFmtId="0" fontId="1" fillId="31" borderId="9" applyNumberFormat="0" applyProtection="0">
      <alignment horizontal="left" vertical="top" indent="1"/>
    </xf>
    <xf numFmtId="0" fontId="19" fillId="32" borderId="9" applyNumberFormat="0" applyProtection="0">
      <alignment horizontal="left" vertical="center" indent="1"/>
    </xf>
    <xf numFmtId="0" fontId="1" fillId="32" borderId="9" applyNumberFormat="0" applyProtection="0">
      <alignment horizontal="left" vertical="center" indent="1"/>
    </xf>
    <xf numFmtId="0" fontId="19" fillId="32" borderId="9" applyNumberFormat="0" applyProtection="0">
      <alignment horizontal="left" vertical="top" indent="1"/>
    </xf>
    <xf numFmtId="0" fontId="1"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951">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49" fontId="3" fillId="0" borderId="13" xfId="0" applyNumberFormat="1" applyFont="1" applyFill="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7" fillId="0" borderId="13" xfId="0" applyNumberFormat="1" applyFont="1" applyBorder="1" applyAlignment="1">
      <alignment horizontal="lef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7" fillId="0" borderId="0" xfId="0" applyFont="1" applyBorder="1" applyAlignment="1">
      <alignment horizontal="left" vertical="center" wrapText="1" indent="1"/>
    </xf>
    <xf numFmtId="0" fontId="8" fillId="0" borderId="0" xfId="0" applyFont="1" applyAlignment="1">
      <alignment horizontal="left" vertical="center" wrapText="1" indent="1"/>
    </xf>
    <xf numFmtId="49" fontId="2" fillId="0" borderId="13" xfId="0" applyNumberFormat="1" applyFont="1" applyFill="1" applyBorder="1" applyAlignment="1">
      <alignment horizontal="left" vertical="top" wrapText="1" indent="1"/>
    </xf>
    <xf numFmtId="49" fontId="3" fillId="0" borderId="0" xfId="0" applyNumberFormat="1" applyFont="1" applyAlignment="1">
      <alignment vertical="center" wrapText="1"/>
    </xf>
    <xf numFmtId="0" fontId="8" fillId="0" borderId="14" xfId="0" applyFont="1" applyFill="1" applyBorder="1" applyAlignment="1">
      <alignment horizontal="left" vertical="center" wrapText="1" indent="1"/>
    </xf>
    <xf numFmtId="3" fontId="7" fillId="0" borderId="0" xfId="52" applyNumberFormat="1" applyFont="1" applyBorder="1" applyAlignment="1">
      <alignment vertical="center" wrapText="1"/>
    </xf>
    <xf numFmtId="3" fontId="7" fillId="0" borderId="0" xfId="52" applyNumberFormat="1" applyFont="1" applyBorder="1" applyAlignment="1">
      <alignment horizontal="center" vertical="center" wrapText="1"/>
    </xf>
    <xf numFmtId="3" fontId="8" fillId="0" borderId="0" xfId="52"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7"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52" applyFont="1" applyBorder="1" applyAlignment="1">
      <alignment horizontal="center" vertical="center" wrapText="1"/>
    </xf>
    <xf numFmtId="3" fontId="8" fillId="0" borderId="13" xfId="52" applyNumberFormat="1" applyFont="1" applyBorder="1" applyAlignment="1">
      <alignment horizontal="center" vertical="center" wrapText="1"/>
    </xf>
    <xf numFmtId="0" fontId="7" fillId="0" borderId="14" xfId="52" applyFont="1" applyBorder="1" applyAlignment="1">
      <alignment horizontal="center" vertical="center" wrapText="1"/>
    </xf>
    <xf numFmtId="3" fontId="8" fillId="0" borderId="15" xfId="52" applyNumberFormat="1" applyFont="1" applyBorder="1" applyAlignment="1">
      <alignment vertical="center" wrapText="1"/>
    </xf>
    <xf numFmtId="3" fontId="8" fillId="0" borderId="14" xfId="52" applyNumberFormat="1" applyFont="1" applyBorder="1" applyAlignment="1">
      <alignment horizontal="center" vertical="center" wrapText="1"/>
    </xf>
    <xf numFmtId="3" fontId="8" fillId="0" borderId="16" xfId="52"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49" fontId="7" fillId="0" borderId="13" xfId="0" applyNumberFormat="1" applyFont="1" applyFill="1" applyBorder="1" applyAlignment="1">
      <alignment horizontal="left" vertical="top"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13" xfId="0" applyFont="1" applyFill="1" applyBorder="1" applyAlignment="1">
      <alignment horizontal="left" vertical="center" wrapText="1" indent="1"/>
    </xf>
    <xf numFmtId="0" fontId="8" fillId="0" borderId="0" xfId="0" applyFont="1" applyFill="1" applyAlignment="1">
      <alignment vertical="center" wrapText="1"/>
    </xf>
    <xf numFmtId="0" fontId="8" fillId="0" borderId="14" xfId="0" applyNumberFormat="1" applyFont="1" applyFill="1" applyBorder="1" applyAlignment="1">
      <alignment horizontal="left" vertical="center" wrapText="1" inden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wrapText="1" indent="1"/>
    </xf>
    <xf numFmtId="0" fontId="33" fillId="0" borderId="0" xfId="0" applyFont="1" applyBorder="1"/>
    <xf numFmtId="49" fontId="3" fillId="0" borderId="19" xfId="0" applyNumberFormat="1" applyFont="1" applyBorder="1" applyAlignment="1">
      <alignment horizontal="left" vertical="center" wrapText="1" indent="1"/>
    </xf>
    <xf numFmtId="0" fontId="3" fillId="0" borderId="21" xfId="0" applyFont="1" applyBorder="1" applyAlignment="1">
      <alignment horizontal="center" vertical="center" wrapText="1"/>
    </xf>
    <xf numFmtId="0" fontId="7" fillId="0" borderId="17"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Border="1" applyAlignment="1">
      <alignment wrapText="1"/>
    </xf>
    <xf numFmtId="0" fontId="0" fillId="0" borderId="0" xfId="0" applyFill="1"/>
    <xf numFmtId="0" fontId="30" fillId="0" borderId="0" xfId="0" applyFont="1" applyFill="1" applyAlignment="1">
      <alignment vertical="center" wrapText="1"/>
    </xf>
    <xf numFmtId="0" fontId="2" fillId="0" borderId="22" xfId="0" applyFont="1" applyBorder="1" applyAlignment="1">
      <alignment vertical="center" wrapText="1"/>
    </xf>
    <xf numFmtId="0" fontId="36" fillId="0" borderId="0" xfId="0" applyFont="1"/>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Alignment="1">
      <alignment vertical="center" wrapText="1"/>
    </xf>
    <xf numFmtId="0" fontId="7" fillId="0" borderId="25" xfId="0" applyFont="1" applyFill="1" applyBorder="1" applyAlignment="1">
      <alignment horizontal="center" vertical="center" wrapText="1"/>
    </xf>
    <xf numFmtId="49" fontId="8" fillId="0" borderId="13" xfId="0" applyNumberFormat="1" applyFont="1" applyFill="1" applyBorder="1" applyAlignment="1">
      <alignment horizontal="left" vertical="center" wrapText="1" indent="1"/>
    </xf>
    <xf numFmtId="0" fontId="3" fillId="0" borderId="26" xfId="0" applyFont="1" applyBorder="1" applyAlignment="1">
      <alignment horizontal="center" vertical="center" wrapText="1"/>
    </xf>
    <xf numFmtId="0" fontId="7" fillId="0" borderId="27" xfId="0" applyFont="1" applyBorder="1" applyAlignment="1">
      <alignment horizontal="left" vertical="center" wrapText="1" indent="1"/>
    </xf>
    <xf numFmtId="0" fontId="0" fillId="0" borderId="0" xfId="0" applyAlignment="1">
      <alignment wrapText="1"/>
    </xf>
    <xf numFmtId="49" fontId="35" fillId="0" borderId="0" xfId="0" applyNumberFormat="1" applyFont="1"/>
    <xf numFmtId="0" fontId="0" fillId="0" borderId="0" xfId="0" applyAlignment="1">
      <alignment horizontal="center"/>
    </xf>
    <xf numFmtId="1" fontId="7" fillId="24" borderId="13" xfId="0" applyNumberFormat="1" applyFont="1" applyFill="1" applyBorder="1" applyAlignment="1">
      <alignment horizontal="right" vertical="center" wrapText="1" inden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49" fontId="3" fillId="0" borderId="13" xfId="0" applyNumberFormat="1" applyFont="1" applyFill="1" applyBorder="1" applyAlignment="1">
      <alignment horizontal="left" wrapText="1" indent="1"/>
    </xf>
    <xf numFmtId="49" fontId="3" fillId="0" borderId="19" xfId="0" applyNumberFormat="1" applyFont="1" applyFill="1" applyBorder="1" applyAlignment="1">
      <alignment horizontal="left" vertical="top"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2" fillId="0" borderId="17" xfId="0" applyNumberFormat="1"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 fillId="0" borderId="15" xfId="0" applyFont="1" applyFill="1" applyBorder="1" applyAlignment="1">
      <alignment horizontal="center" vertical="center" wrapTex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3"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1" fontId="7" fillId="24" borderId="14" xfId="0" applyNumberFormat="1" applyFont="1" applyFill="1" applyBorder="1" applyAlignment="1">
      <alignment horizontal="right" vertical="center" wrapText="1" indent="1"/>
    </xf>
    <xf numFmtId="3" fontId="7" fillId="24" borderId="13" xfId="0" applyNumberFormat="1" applyFont="1" applyFill="1" applyBorder="1" applyAlignment="1">
      <alignment vertical="center" wrapText="1"/>
    </xf>
    <xf numFmtId="3" fontId="3" fillId="35" borderId="13" xfId="0" applyNumberFormat="1" applyFont="1" applyFill="1" applyBorder="1" applyAlignment="1">
      <alignment vertical="center" wrapText="1"/>
    </xf>
    <xf numFmtId="3" fontId="3" fillId="35" borderId="13" xfId="0" applyNumberFormat="1" applyFont="1" applyFill="1" applyBorder="1" applyAlignment="1">
      <alignment vertical="center"/>
    </xf>
    <xf numFmtId="3" fontId="3" fillId="0" borderId="19" xfId="0" applyNumberFormat="1" applyFont="1" applyFill="1" applyBorder="1" applyAlignment="1">
      <alignment vertical="center" wrapText="1"/>
    </xf>
    <xf numFmtId="3" fontId="3" fillId="35" borderId="19" xfId="0" applyNumberFormat="1" applyFont="1" applyFill="1" applyBorder="1" applyAlignment="1">
      <alignment vertical="center" wrapText="1"/>
    </xf>
    <xf numFmtId="3" fontId="8" fillId="24" borderId="13" xfId="0" applyNumberFormat="1" applyFont="1" applyFill="1" applyBorder="1" applyAlignment="1">
      <alignment horizontal="right" vertical="center" wrapText="1" indent="1"/>
    </xf>
    <xf numFmtId="3" fontId="8" fillId="24" borderId="14"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top" indent="1"/>
    </xf>
    <xf numFmtId="3" fontId="8" fillId="35" borderId="14"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169" fontId="3" fillId="35" borderId="13" xfId="27" applyNumberFormat="1" applyFont="1" applyFill="1" applyBorder="1" applyAlignment="1">
      <alignment horizontal="right" vertical="center" wrapText="1" indent="1"/>
    </xf>
    <xf numFmtId="166" fontId="7" fillId="24" borderId="13" xfId="0" applyNumberFormat="1" applyFont="1" applyFill="1" applyBorder="1" applyAlignment="1">
      <alignment horizontal="right" vertical="center" wrapText="1" indent="1"/>
    </xf>
    <xf numFmtId="166" fontId="7" fillId="24" borderId="14" xfId="0" applyNumberFormat="1" applyFont="1" applyFill="1" applyBorder="1" applyAlignment="1">
      <alignment horizontal="right" vertical="center" wrapText="1" indent="1"/>
    </xf>
    <xf numFmtId="166" fontId="3" fillId="35" borderId="13" xfId="0" applyNumberFormat="1" applyFont="1" applyFill="1" applyBorder="1" applyAlignment="1">
      <alignment horizontal="right" vertical="center" wrapText="1" indent="1"/>
    </xf>
    <xf numFmtId="3" fontId="7" fillId="35" borderId="20"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24" borderId="28" xfId="0" applyNumberFormat="1" applyFont="1" applyFill="1" applyBorder="1" applyAlignment="1">
      <alignment horizontal="right" vertical="center" wrapText="1" indent="1"/>
    </xf>
    <xf numFmtId="3" fontId="7" fillId="35" borderId="28" xfId="0"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9"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2" fillId="35" borderId="14" xfId="0" applyNumberFormat="1" applyFont="1" applyFill="1" applyBorder="1" applyAlignment="1">
      <alignment horizontal="right" vertical="center" wrapText="1" indent="1"/>
    </xf>
    <xf numFmtId="166" fontId="2" fillId="35" borderId="13" xfId="0" applyNumberFormat="1" applyFont="1" applyFill="1" applyBorder="1" applyAlignment="1">
      <alignment horizontal="right" vertical="center" wrapText="1" indent="1"/>
    </xf>
    <xf numFmtId="166" fontId="2" fillId="24" borderId="13" xfId="0" applyNumberFormat="1" applyFont="1" applyFill="1" applyBorder="1" applyAlignment="1">
      <alignment horizontal="right" vertical="center" wrapText="1" indent="1"/>
    </xf>
    <xf numFmtId="166" fontId="3" fillId="35" borderId="17" xfId="0" applyNumberFormat="1" applyFont="1" applyFill="1" applyBorder="1" applyAlignment="1">
      <alignment horizontal="right" vertical="center" indent="1"/>
    </xf>
    <xf numFmtId="3" fontId="8"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30"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3" fillId="35" borderId="31"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7" fillId="24" borderId="13" xfId="0" applyNumberFormat="1" applyFont="1" applyFill="1" applyBorder="1" applyAlignment="1">
      <alignment horizontal="right" vertical="center" indent="1"/>
    </xf>
    <xf numFmtId="3" fontId="7" fillId="24" borderId="14" xfId="0" applyNumberFormat="1" applyFont="1" applyFill="1" applyBorder="1" applyAlignment="1">
      <alignment horizontal="right" vertical="center" indent="1"/>
    </xf>
    <xf numFmtId="0" fontId="88" fillId="0" borderId="13"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3" fontId="7" fillId="24" borderId="17" xfId="0" applyNumberFormat="1" applyFont="1" applyFill="1" applyBorder="1" applyAlignment="1">
      <alignment horizontal="right" vertical="center" indent="1"/>
    </xf>
    <xf numFmtId="3" fontId="7" fillId="24" borderId="18" xfId="0" applyNumberFormat="1" applyFont="1" applyFill="1" applyBorder="1" applyAlignment="1">
      <alignment horizontal="right" vertical="center" indent="1"/>
    </xf>
    <xf numFmtId="0" fontId="8" fillId="0" borderId="0" xfId="49" applyFont="1" applyAlignment="1">
      <alignment vertical="center" wrapText="1"/>
    </xf>
    <xf numFmtId="3" fontId="7" fillId="0" borderId="32" xfId="49" applyNumberFormat="1" applyFont="1" applyFill="1" applyBorder="1" applyAlignment="1">
      <alignment horizontal="center" vertical="center" wrapText="1"/>
    </xf>
    <xf numFmtId="0" fontId="7" fillId="36" borderId="33" xfId="49" applyFont="1" applyFill="1" applyBorder="1" applyAlignment="1">
      <alignment horizontal="center" vertical="center" wrapText="1"/>
    </xf>
    <xf numFmtId="0" fontId="7" fillId="0" borderId="0" xfId="49" applyFont="1" applyAlignment="1">
      <alignment horizontal="center" vertical="center" wrapText="1"/>
    </xf>
    <xf numFmtId="0" fontId="7" fillId="0" borderId="32" xfId="49" applyNumberFormat="1" applyFont="1" applyFill="1" applyBorder="1" applyAlignment="1">
      <alignment horizontal="center" vertical="center" wrapText="1"/>
    </xf>
    <xf numFmtId="0" fontId="0" fillId="0" borderId="0" xfId="0" applyNumberFormat="1" applyAlignment="1">
      <alignment vertical="center" wrapText="1"/>
    </xf>
    <xf numFmtId="168" fontId="63" fillId="36" borderId="13" xfId="92" quotePrefix="1" applyNumberFormat="1" applyFont="1" applyFill="1" applyBorder="1" applyAlignment="1" applyProtection="1">
      <alignment horizontal="left" vertical="center" wrapText="1" indent="1"/>
      <protection locked="0"/>
    </xf>
    <xf numFmtId="168" fontId="62" fillId="36" borderId="13" xfId="100" quotePrefix="1" applyNumberFormat="1" applyFont="1" applyFill="1" applyBorder="1" applyAlignment="1" applyProtection="1">
      <alignment horizontal="left" vertical="center" wrapText="1" indent="1"/>
      <protection locked="0"/>
    </xf>
    <xf numFmtId="168" fontId="62" fillId="36" borderId="13" xfId="99" quotePrefix="1" applyNumberFormat="1" applyFont="1" applyFill="1" applyBorder="1" applyProtection="1">
      <alignment horizontal="left" vertical="center" indent="1"/>
      <protection locked="0"/>
    </xf>
    <xf numFmtId="0" fontId="8" fillId="0" borderId="13" xfId="0" applyFont="1" applyBorder="1"/>
    <xf numFmtId="168" fontId="63" fillId="36" borderId="13" xfId="59" quotePrefix="1" applyNumberFormat="1" applyFont="1" applyFill="1" applyBorder="1">
      <alignment horizontal="left" vertical="center" indent="1"/>
    </xf>
    <xf numFmtId="168" fontId="63" fillId="36" borderId="13" xfId="59" applyNumberFormat="1" applyFont="1" applyFill="1" applyBorder="1">
      <alignment horizontal="left" vertical="center" indent="1"/>
    </xf>
    <xf numFmtId="168" fontId="62" fillId="36" borderId="13" xfId="99" applyNumberFormat="1" applyFont="1" applyFill="1" applyBorder="1" applyAlignment="1" applyProtection="1">
      <alignment vertical="center"/>
      <protection locked="0"/>
    </xf>
    <xf numFmtId="168" fontId="63" fillId="36" borderId="13" xfId="99" quotePrefix="1" applyNumberFormat="1" applyFont="1" applyFill="1" applyBorder="1" applyProtection="1">
      <alignment horizontal="left" vertical="center" indent="1"/>
      <protection locked="0"/>
    </xf>
    <xf numFmtId="168" fontId="62" fillId="36" borderId="13" xfId="100" applyNumberFormat="1" applyFont="1" applyFill="1" applyBorder="1" applyAlignment="1" applyProtection="1">
      <alignment horizontal="left" vertical="center" wrapText="1" indent="1"/>
      <protection locked="0"/>
    </xf>
    <xf numFmtId="0" fontId="19" fillId="0" borderId="0" xfId="45" applyProtection="1"/>
    <xf numFmtId="0" fontId="19" fillId="0" borderId="0" xfId="45" applyAlignment="1" applyProtection="1">
      <alignment wrapText="1"/>
    </xf>
    <xf numFmtId="0" fontId="19" fillId="0" borderId="0" xfId="45" applyAlignment="1" applyProtection="1">
      <alignment horizontal="center"/>
    </xf>
    <xf numFmtId="170" fontId="65" fillId="0" borderId="0" xfId="45" applyNumberFormat="1" applyFont="1" applyProtection="1"/>
    <xf numFmtId="0" fontId="19" fillId="0" borderId="0" xfId="45"/>
    <xf numFmtId="0" fontId="19" fillId="0" borderId="0" xfId="45" applyAlignment="1">
      <alignment wrapText="1"/>
    </xf>
    <xf numFmtId="0" fontId="19" fillId="0" borderId="0" xfId="45" applyAlignment="1">
      <alignment horizontal="center"/>
    </xf>
    <xf numFmtId="3" fontId="65" fillId="0" borderId="0" xfId="45" applyNumberFormat="1" applyFont="1"/>
    <xf numFmtId="3" fontId="19" fillId="0" borderId="0" xfId="45" applyNumberFormat="1" applyFont="1" applyAlignment="1">
      <alignment horizontal="right"/>
    </xf>
    <xf numFmtId="3" fontId="19" fillId="0" borderId="0" xfId="45" applyNumberFormat="1" applyFont="1"/>
    <xf numFmtId="49" fontId="7" fillId="35" borderId="13" xfId="45" applyNumberFormat="1" applyFont="1" applyFill="1" applyBorder="1" applyAlignment="1">
      <alignment horizontal="center"/>
    </xf>
    <xf numFmtId="164" fontId="7" fillId="32" borderId="13" xfId="28" applyNumberFormat="1" applyFont="1" applyFill="1" applyBorder="1"/>
    <xf numFmtId="49" fontId="8" fillId="0" borderId="13" xfId="45" applyNumberFormat="1" applyFont="1" applyBorder="1" applyAlignment="1">
      <alignment horizontal="center"/>
    </xf>
    <xf numFmtId="164" fontId="8" fillId="0" borderId="13" xfId="28" applyNumberFormat="1" applyFont="1" applyBorder="1" applyProtection="1">
      <protection locked="0"/>
    </xf>
    <xf numFmtId="164" fontId="7" fillId="0" borderId="13" xfId="28" applyNumberFormat="1" applyFont="1" applyBorder="1" applyProtection="1">
      <protection locked="0"/>
    </xf>
    <xf numFmtId="49" fontId="7" fillId="0" borderId="13" xfId="45" applyNumberFormat="1" applyFont="1" applyFill="1" applyBorder="1" applyAlignment="1">
      <alignment horizontal="center"/>
    </xf>
    <xf numFmtId="164" fontId="7" fillId="0" borderId="13" xfId="28" applyNumberFormat="1" applyFont="1" applyFill="1" applyBorder="1" applyProtection="1">
      <protection locked="0"/>
    </xf>
    <xf numFmtId="164" fontId="7" fillId="35" borderId="13" xfId="28" applyNumberFormat="1" applyFont="1" applyFill="1" applyBorder="1" applyProtection="1">
      <protection locked="0"/>
    </xf>
    <xf numFmtId="164" fontId="7" fillId="32" borderId="13" xfId="28" applyNumberFormat="1" applyFont="1" applyFill="1" applyBorder="1" applyProtection="1">
      <protection locked="0"/>
    </xf>
    <xf numFmtId="49" fontId="8" fillId="0" borderId="13" xfId="45" applyNumberFormat="1" applyFont="1" applyFill="1" applyBorder="1" applyAlignment="1">
      <alignment horizontal="center"/>
    </xf>
    <xf numFmtId="164" fontId="8" fillId="32" borderId="13" xfId="28" applyNumberFormat="1" applyFont="1" applyFill="1" applyBorder="1"/>
    <xf numFmtId="164" fontId="8" fillId="35" borderId="13" xfId="28" applyNumberFormat="1" applyFont="1" applyFill="1" applyBorder="1"/>
    <xf numFmtId="49" fontId="7" fillId="24" borderId="13" xfId="45" applyNumberFormat="1" applyFont="1" applyFill="1" applyBorder="1" applyAlignment="1">
      <alignment horizontal="center"/>
    </xf>
    <xf numFmtId="164" fontId="8" fillId="24" borderId="13" xfId="28" applyNumberFormat="1" applyFont="1" applyFill="1" applyBorder="1"/>
    <xf numFmtId="0" fontId="8" fillId="0" borderId="0" xfId="45" applyFont="1"/>
    <xf numFmtId="0" fontId="8" fillId="0" borderId="0" xfId="45" applyFont="1" applyAlignment="1">
      <alignment horizontal="center"/>
    </xf>
    <xf numFmtId="3" fontId="8" fillId="0" borderId="0" xfId="45" applyNumberFormat="1" applyFont="1" applyAlignment="1">
      <alignment horizontal="right"/>
    </xf>
    <xf numFmtId="3" fontId="8" fillId="0" borderId="0" xfId="45" applyNumberFormat="1" applyFont="1"/>
    <xf numFmtId="0" fontId="7" fillId="0" borderId="34" xfId="45" applyFont="1" applyBorder="1" applyAlignment="1" applyProtection="1">
      <alignment wrapText="1"/>
    </xf>
    <xf numFmtId="49" fontId="7" fillId="0" borderId="13" xfId="45" applyNumberFormat="1" applyFont="1" applyBorder="1" applyAlignment="1" applyProtection="1">
      <alignment horizontal="center"/>
    </xf>
    <xf numFmtId="0" fontId="8" fillId="0" borderId="28" xfId="45" applyFont="1" applyBorder="1" applyAlignment="1" applyProtection="1">
      <alignment wrapText="1"/>
    </xf>
    <xf numFmtId="49" fontId="8" fillId="0" borderId="13" xfId="45" applyNumberFormat="1" applyFont="1" applyBorder="1" applyAlignment="1" applyProtection="1">
      <alignment horizontal="center"/>
    </xf>
    <xf numFmtId="0" fontId="7" fillId="0" borderId="13" xfId="45" applyFont="1" applyBorder="1" applyAlignment="1" applyProtection="1">
      <alignment wrapText="1"/>
    </xf>
    <xf numFmtId="0" fontId="8" fillId="0" borderId="13" xfId="45" applyFont="1" applyBorder="1" applyAlignment="1" applyProtection="1">
      <alignment wrapText="1"/>
    </xf>
    <xf numFmtId="0" fontId="7" fillId="0" borderId="21" xfId="45" applyFont="1" applyBorder="1" applyAlignment="1" applyProtection="1">
      <alignment horizontal="center" wrapText="1"/>
    </xf>
    <xf numFmtId="0" fontId="7" fillId="0" borderId="35" xfId="45" applyFont="1" applyBorder="1" applyAlignment="1" applyProtection="1">
      <alignment vertical="top" wrapText="1"/>
    </xf>
    <xf numFmtId="0" fontId="7" fillId="0" borderId="22" xfId="45" applyFont="1" applyBorder="1" applyAlignment="1" applyProtection="1">
      <alignment vertical="top" wrapText="1"/>
    </xf>
    <xf numFmtId="3" fontId="7" fillId="0" borderId="36" xfId="45" applyNumberFormat="1" applyFont="1" applyBorder="1" applyAlignment="1">
      <alignment horizontal="center" vertical="center" wrapText="1"/>
    </xf>
    <xf numFmtId="3" fontId="8" fillId="35" borderId="31" xfId="49" applyNumberFormat="1" applyFont="1" applyFill="1" applyBorder="1" applyAlignment="1">
      <alignment horizontal="right" vertical="center" wrapText="1" indent="1"/>
    </xf>
    <xf numFmtId="3" fontId="8" fillId="35" borderId="13" xfId="49" applyNumberFormat="1" applyFont="1" applyFill="1" applyBorder="1" applyAlignment="1">
      <alignment horizontal="right" vertical="center" wrapText="1" indent="1"/>
    </xf>
    <xf numFmtId="49" fontId="8" fillId="0" borderId="20" xfId="45" applyNumberFormat="1" applyFont="1" applyBorder="1" applyAlignment="1">
      <alignment horizontal="center"/>
    </xf>
    <xf numFmtId="49" fontId="8" fillId="0" borderId="37" xfId="45" applyNumberFormat="1" applyFont="1" applyBorder="1" applyAlignment="1">
      <alignment horizontal="center"/>
    </xf>
    <xf numFmtId="3" fontId="2" fillId="24" borderId="33" xfId="0" applyNumberFormat="1" applyFont="1" applyFill="1" applyBorder="1" applyAlignment="1">
      <alignment horizontal="right" vertical="center" wrapText="1" indent="1"/>
    </xf>
    <xf numFmtId="3" fontId="2" fillId="24" borderId="38" xfId="0" applyNumberFormat="1" applyFont="1" applyFill="1" applyBorder="1" applyAlignment="1">
      <alignment horizontal="right" vertical="center" wrapText="1" indent="1"/>
    </xf>
    <xf numFmtId="49" fontId="8" fillId="0" borderId="39" xfId="45" applyNumberFormat="1" applyFont="1" applyBorder="1" applyAlignment="1">
      <alignment horizontal="center"/>
    </xf>
    <xf numFmtId="3" fontId="2" fillId="24" borderId="40" xfId="0" applyNumberFormat="1" applyFont="1" applyFill="1" applyBorder="1" applyAlignment="1">
      <alignment horizontal="right" vertical="center" wrapText="1" indent="1"/>
    </xf>
    <xf numFmtId="3" fontId="3" fillId="35" borderId="36" xfId="0" applyNumberFormat="1" applyFont="1" applyFill="1" applyBorder="1" applyAlignment="1">
      <alignment horizontal="right" vertical="center" wrapText="1" indent="1"/>
    </xf>
    <xf numFmtId="0" fontId="7" fillId="0" borderId="21" xfId="45" applyFont="1" applyBorder="1" applyAlignment="1">
      <alignment horizontal="center" vertical="center" wrapText="1"/>
    </xf>
    <xf numFmtId="0" fontId="7" fillId="0" borderId="13" xfId="45" applyFont="1" applyBorder="1" applyAlignment="1">
      <alignment vertical="center" wrapText="1"/>
    </xf>
    <xf numFmtId="0" fontId="7" fillId="0" borderId="22" xfId="45" applyFont="1" applyBorder="1" applyAlignment="1">
      <alignment horizontal="center" vertical="center" wrapText="1"/>
    </xf>
    <xf numFmtId="0" fontId="8" fillId="0" borderId="13" xfId="45" applyFont="1" applyBorder="1" applyAlignment="1">
      <alignment vertical="center" wrapText="1"/>
    </xf>
    <xf numFmtId="0" fontId="7" fillId="0" borderId="15" xfId="45" applyFont="1" applyBorder="1" applyAlignment="1">
      <alignment horizontal="center" vertical="center" wrapText="1"/>
    </xf>
    <xf numFmtId="0" fontId="7" fillId="0" borderId="35" xfId="45" applyFont="1" applyBorder="1" applyAlignment="1">
      <alignment horizontal="center" vertical="center" wrapText="1"/>
    </xf>
    <xf numFmtId="0" fontId="8" fillId="0" borderId="31" xfId="45" applyFont="1" applyBorder="1" applyAlignment="1">
      <alignment vertical="center" wrapText="1"/>
    </xf>
    <xf numFmtId="0" fontId="7" fillId="0" borderId="15" xfId="45" applyFont="1" applyBorder="1" applyAlignment="1">
      <alignment vertical="center" wrapText="1"/>
    </xf>
    <xf numFmtId="0" fontId="8" fillId="0" borderId="19" xfId="45" applyFont="1" applyBorder="1" applyAlignment="1">
      <alignment vertical="center" wrapText="1"/>
    </xf>
    <xf numFmtId="0" fontId="7" fillId="0" borderId="21" xfId="45" applyFont="1" applyBorder="1" applyAlignment="1">
      <alignment vertical="center" wrapText="1"/>
    </xf>
    <xf numFmtId="0" fontId="7" fillId="0" borderId="15" xfId="45" applyFont="1" applyFill="1" applyBorder="1" applyAlignment="1">
      <alignment vertical="center" wrapText="1"/>
    </xf>
    <xf numFmtId="0" fontId="7" fillId="0" borderId="13" xfId="45" applyFont="1" applyFill="1" applyBorder="1" applyAlignment="1">
      <alignment vertical="center" wrapText="1"/>
    </xf>
    <xf numFmtId="0" fontId="7" fillId="0" borderId="13" xfId="45" applyFont="1" applyBorder="1" applyAlignment="1">
      <alignment horizontal="left" vertical="center" wrapText="1"/>
    </xf>
    <xf numFmtId="0" fontId="7" fillId="0" borderId="31" xfId="45" applyFont="1" applyBorder="1" applyAlignment="1">
      <alignment vertical="center" wrapText="1"/>
    </xf>
    <xf numFmtId="0" fontId="8" fillId="0" borderId="31" xfId="45" applyFont="1" applyBorder="1"/>
    <xf numFmtId="0" fontId="8" fillId="0" borderId="13" xfId="45" applyFont="1" applyBorder="1"/>
    <xf numFmtId="0" fontId="8" fillId="0" borderId="19" xfId="45" applyFont="1" applyBorder="1"/>
    <xf numFmtId="0" fontId="7" fillId="0" borderId="41" xfId="0" applyFont="1" applyFill="1" applyBorder="1" applyAlignment="1">
      <alignment horizontal="center" vertical="center" wrapText="1"/>
    </xf>
    <xf numFmtId="0" fontId="8" fillId="37" borderId="42" xfId="0" applyFont="1" applyFill="1" applyBorder="1" applyAlignment="1">
      <alignment horizontal="left" vertical="center" wrapText="1" indent="1"/>
    </xf>
    <xf numFmtId="0" fontId="7" fillId="37" borderId="42" xfId="0" applyFont="1" applyFill="1" applyBorder="1" applyAlignment="1">
      <alignment horizontal="left" vertical="center" wrapText="1" indent="1"/>
    </xf>
    <xf numFmtId="0" fontId="7" fillId="35" borderId="42" xfId="0" applyFont="1" applyFill="1" applyBorder="1" applyAlignment="1">
      <alignment horizontal="left" vertical="center" wrapText="1" indent="1"/>
    </xf>
    <xf numFmtId="0" fontId="8" fillId="0" borderId="42" xfId="0" applyFont="1" applyFill="1" applyBorder="1" applyAlignment="1">
      <alignment horizontal="left" vertical="center" wrapText="1" indent="1"/>
    </xf>
    <xf numFmtId="0" fontId="8" fillId="36"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8" fillId="36" borderId="42"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3" fontId="8" fillId="35" borderId="19" xfId="49" applyNumberFormat="1" applyFont="1" applyFill="1" applyBorder="1" applyAlignment="1">
      <alignment horizontal="right" vertical="center" wrapText="1" indent="1"/>
    </xf>
    <xf numFmtId="3" fontId="2" fillId="24" borderId="30" xfId="0" applyNumberFormat="1" applyFont="1" applyFill="1" applyBorder="1" applyAlignment="1">
      <alignment horizontal="right" vertical="center" wrapText="1" indent="1"/>
    </xf>
    <xf numFmtId="3" fontId="2" fillId="24" borderId="36" xfId="0" applyNumberFormat="1" applyFont="1" applyFill="1" applyBorder="1" applyAlignment="1">
      <alignment horizontal="right" vertical="center" wrapText="1" indent="1"/>
    </xf>
    <xf numFmtId="0" fontId="7" fillId="36" borderId="38" xfId="49" applyFont="1" applyFill="1" applyBorder="1" applyAlignment="1">
      <alignment horizontal="center" vertical="center" wrapText="1"/>
    </xf>
    <xf numFmtId="0" fontId="7" fillId="0" borderId="45" xfId="49" applyNumberFormat="1" applyFont="1" applyFill="1" applyBorder="1" applyAlignment="1">
      <alignment horizontal="center" vertical="center" wrapText="1"/>
    </xf>
    <xf numFmtId="3" fontId="2" fillId="24" borderId="39" xfId="0" applyNumberFormat="1" applyFont="1" applyFill="1" applyBorder="1" applyAlignment="1">
      <alignment horizontal="right" vertical="center" wrapText="1" indent="1"/>
    </xf>
    <xf numFmtId="3" fontId="8" fillId="35" borderId="39" xfId="49" applyNumberFormat="1" applyFont="1" applyFill="1" applyBorder="1" applyAlignment="1">
      <alignment horizontal="right" vertical="center" wrapText="1" indent="1"/>
    </xf>
    <xf numFmtId="3" fontId="8" fillId="35" borderId="20" xfId="49" applyNumberFormat="1" applyFont="1" applyFill="1" applyBorder="1" applyAlignment="1">
      <alignment horizontal="right" vertical="center" wrapText="1" indent="1"/>
    </xf>
    <xf numFmtId="3" fontId="8" fillId="35" borderId="37" xfId="49"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41" xfId="0"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0" fontId="25" fillId="0" borderId="31" xfId="45" applyFont="1" applyBorder="1"/>
    <xf numFmtId="49" fontId="25" fillId="0" borderId="39" xfId="45" applyNumberFormat="1" applyFont="1" applyBorder="1" applyAlignment="1">
      <alignment horizontal="center"/>
    </xf>
    <xf numFmtId="0" fontId="25" fillId="0" borderId="13" xfId="45" applyFont="1" applyBorder="1"/>
    <xf numFmtId="49" fontId="25" fillId="0" borderId="20" xfId="45" applyNumberFormat="1" applyFont="1" applyBorder="1" applyAlignment="1">
      <alignment horizontal="center"/>
    </xf>
    <xf numFmtId="0" fontId="25" fillId="0" borderId="13" xfId="45" applyFont="1" applyBorder="1" applyAlignment="1">
      <alignment vertical="center"/>
    </xf>
    <xf numFmtId="49" fontId="60" fillId="32" borderId="20" xfId="45" applyNumberFormat="1" applyFont="1" applyFill="1" applyBorder="1" applyAlignment="1">
      <alignment horizontal="center"/>
    </xf>
    <xf numFmtId="49" fontId="60" fillId="0" borderId="20" xfId="45" applyNumberFormat="1" applyFont="1" applyBorder="1" applyAlignment="1">
      <alignment horizontal="center"/>
    </xf>
    <xf numFmtId="0" fontId="25" fillId="0" borderId="22" xfId="45" applyFont="1" applyBorder="1" applyAlignment="1">
      <alignment horizontal="left" indent="1"/>
    </xf>
    <xf numFmtId="0" fontId="25" fillId="0" borderId="15" xfId="45" applyFont="1" applyBorder="1" applyAlignment="1">
      <alignment horizontal="left" indent="1"/>
    </xf>
    <xf numFmtId="0" fontId="25" fillId="0" borderId="15" xfId="45" applyFont="1" applyFill="1" applyBorder="1" applyAlignment="1">
      <alignment horizontal="left" indent="1"/>
    </xf>
    <xf numFmtId="3" fontId="2" fillId="24" borderId="31" xfId="0" applyNumberFormat="1" applyFont="1" applyFill="1" applyBorder="1" applyAlignment="1">
      <alignment horizontal="right" vertical="center" wrapText="1" indent="1"/>
    </xf>
    <xf numFmtId="0" fontId="25" fillId="0" borderId="33" xfId="45" applyFont="1" applyBorder="1" applyAlignment="1">
      <alignment horizontal="center"/>
    </xf>
    <xf numFmtId="3" fontId="25" fillId="0" borderId="33" xfId="28" applyNumberFormat="1" applyFont="1" applyFill="1" applyBorder="1" applyAlignment="1">
      <alignment horizontal="center"/>
    </xf>
    <xf numFmtId="3" fontId="25" fillId="0" borderId="38" xfId="28" applyNumberFormat="1" applyFont="1" applyFill="1" applyBorder="1" applyAlignment="1">
      <alignment horizontal="center"/>
    </xf>
    <xf numFmtId="3" fontId="7" fillId="0" borderId="19" xfId="45" applyNumberFormat="1" applyFont="1" applyBorder="1" applyAlignment="1">
      <alignment horizontal="center" vertical="center"/>
    </xf>
    <xf numFmtId="3" fontId="7" fillId="0" borderId="30" xfId="45" applyNumberFormat="1" applyFont="1" applyBorder="1" applyAlignment="1">
      <alignment horizontal="center" vertical="center"/>
    </xf>
    <xf numFmtId="0" fontId="8" fillId="0" borderId="33" xfId="45" applyFont="1" applyBorder="1" applyAlignment="1">
      <alignment horizontal="center" vertical="center"/>
    </xf>
    <xf numFmtId="3" fontId="8" fillId="0" borderId="33" xfId="45" applyNumberFormat="1" applyFont="1" applyBorder="1" applyAlignment="1">
      <alignment horizontal="center" vertical="center"/>
    </xf>
    <xf numFmtId="3" fontId="8" fillId="0" borderId="38" xfId="45" applyNumberFormat="1" applyFont="1" applyBorder="1" applyAlignment="1">
      <alignment horizontal="center" vertical="center"/>
    </xf>
    <xf numFmtId="170" fontId="7" fillId="0" borderId="19" xfId="45" applyNumberFormat="1" applyFont="1" applyBorder="1" applyAlignment="1" applyProtection="1">
      <alignment horizontal="center" vertical="center"/>
    </xf>
    <xf numFmtId="170" fontId="7" fillId="0" borderId="30" xfId="45" applyNumberFormat="1" applyFont="1" applyBorder="1" applyAlignment="1" applyProtection="1">
      <alignment horizontal="center" vertical="center"/>
    </xf>
    <xf numFmtId="170" fontId="8" fillId="0" borderId="33" xfId="45" applyNumberFormat="1" applyFont="1" applyBorder="1" applyAlignment="1" applyProtection="1">
      <alignment horizontal="center"/>
    </xf>
    <xf numFmtId="170" fontId="8" fillId="0" borderId="38" xfId="45" applyNumberFormat="1" applyFont="1" applyBorder="1" applyAlignment="1" applyProtection="1">
      <alignment horizontal="center"/>
    </xf>
    <xf numFmtId="3" fontId="7" fillId="24" borderId="14" xfId="0" applyNumberFormat="1" applyFont="1" applyFill="1" applyBorder="1" applyAlignment="1">
      <alignment horizontal="right" indent="1"/>
    </xf>
    <xf numFmtId="3" fontId="7" fillId="24" borderId="18" xfId="0" applyNumberFormat="1" applyFont="1" applyFill="1" applyBorder="1" applyAlignment="1">
      <alignment horizontal="right" indent="1"/>
    </xf>
    <xf numFmtId="0" fontId="12" fillId="0" borderId="0" xfId="0" applyFont="1" applyBorder="1"/>
    <xf numFmtId="0" fontId="40" fillId="0" borderId="0" xfId="0" applyFont="1" applyBorder="1"/>
    <xf numFmtId="0" fontId="8" fillId="0" borderId="0" xfId="0" applyFont="1" applyBorder="1"/>
    <xf numFmtId="0" fontId="12" fillId="0" borderId="37" xfId="0" applyFont="1" applyBorder="1" applyAlignment="1">
      <alignment horizontal="center"/>
    </xf>
    <xf numFmtId="0" fontId="0" fillId="0" borderId="46" xfId="0" applyBorder="1"/>
    <xf numFmtId="0" fontId="0" fillId="0" borderId="47" xfId="0" applyBorder="1"/>
    <xf numFmtId="0" fontId="12" fillId="0" borderId="48" xfId="0" applyFont="1" applyBorder="1" applyAlignment="1">
      <alignment horizontal="center"/>
    </xf>
    <xf numFmtId="0" fontId="0" fillId="0" borderId="49" xfId="0" applyBorder="1"/>
    <xf numFmtId="0" fontId="39" fillId="0" borderId="48" xfId="37" applyFont="1" applyBorder="1" applyAlignment="1" applyProtection="1">
      <alignment horizontal="center"/>
    </xf>
    <xf numFmtId="0" fontId="8" fillId="0" borderId="50" xfId="0" applyFont="1" applyBorder="1"/>
    <xf numFmtId="0" fontId="0" fillId="0" borderId="50" xfId="0" applyBorder="1"/>
    <xf numFmtId="0" fontId="0" fillId="0" borderId="34" xfId="0" applyBorder="1"/>
    <xf numFmtId="0" fontId="19" fillId="0" borderId="0" xfId="45" applyAlignment="1"/>
    <xf numFmtId="168" fontId="3" fillId="0" borderId="0" xfId="0" applyNumberFormat="1" applyFont="1" applyBorder="1"/>
    <xf numFmtId="168" fontId="3" fillId="0" borderId="0" xfId="0" applyNumberFormat="1" applyFont="1" applyBorder="1" applyAlignment="1">
      <alignment wrapText="1"/>
    </xf>
    <xf numFmtId="0" fontId="88" fillId="0" borderId="0" xfId="0" applyFont="1" applyFill="1" applyAlignment="1">
      <alignment vertical="center" wrapText="1"/>
    </xf>
    <xf numFmtId="0" fontId="88" fillId="0" borderId="42" xfId="0" applyFont="1" applyFill="1" applyBorder="1" applyAlignment="1">
      <alignment horizontal="left" vertical="center" wrapText="1" indent="1"/>
    </xf>
    <xf numFmtId="3" fontId="88" fillId="0" borderId="0" xfId="52" applyNumberFormat="1" applyFont="1" applyBorder="1" applyAlignment="1">
      <alignment vertical="center" wrapText="1"/>
    </xf>
    <xf numFmtId="0" fontId="19" fillId="0" borderId="0" xfId="0" applyFont="1" applyAlignment="1"/>
    <xf numFmtId="0" fontId="61" fillId="0" borderId="0" xfId="0" applyFont="1" applyAlignment="1">
      <alignment horizontal="left" vertical="center"/>
    </xf>
    <xf numFmtId="3" fontId="2" fillId="0" borderId="13" xfId="0" applyNumberFormat="1" applyFont="1" applyFill="1" applyBorder="1" applyAlignment="1">
      <alignment horizontal="right" vertical="center" indent="1"/>
    </xf>
    <xf numFmtId="3" fontId="2" fillId="0" borderId="14" xfId="0" applyNumberFormat="1" applyFont="1" applyFill="1" applyBorder="1" applyAlignment="1">
      <alignment horizontal="right" vertical="center" indent="1"/>
    </xf>
    <xf numFmtId="0" fontId="90" fillId="0" borderId="0" xfId="0" applyFont="1"/>
    <xf numFmtId="0" fontId="89" fillId="0" borderId="42" xfId="0" applyFont="1" applyFill="1" applyBorder="1" applyAlignment="1">
      <alignment horizontal="left" vertical="center" wrapText="1" indent="1"/>
    </xf>
    <xf numFmtId="0" fontId="8" fillId="0" borderId="13" xfId="44" applyFont="1" applyBorder="1" applyAlignment="1">
      <alignment horizontal="left" vertical="center" wrapText="1" indent="1"/>
    </xf>
    <xf numFmtId="3" fontId="8" fillId="0" borderId="0" xfId="52" applyNumberFormat="1" applyFont="1" applyBorder="1" applyAlignment="1">
      <alignment horizontal="center" vertical="center" wrapText="1"/>
    </xf>
    <xf numFmtId="0" fontId="72" fillId="0" borderId="14" xfId="0" applyFont="1" applyFill="1" applyBorder="1" applyAlignment="1">
      <alignment horizontal="center" vertical="center" wrapText="1"/>
    </xf>
    <xf numFmtId="4" fontId="3" fillId="35" borderId="13" xfId="0" applyNumberFormat="1" applyFont="1" applyFill="1" applyBorder="1" applyAlignment="1">
      <alignment horizontal="right" vertical="center" wrapText="1" indent="1"/>
    </xf>
    <xf numFmtId="4" fontId="7" fillId="24" borderId="14"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wrapText="1" indent="1"/>
    </xf>
    <xf numFmtId="4" fontId="7" fillId="24" borderId="17" xfId="0" applyNumberFormat="1" applyFont="1" applyFill="1" applyBorder="1" applyAlignment="1">
      <alignment horizontal="right" vertical="center" wrapText="1" indent="1"/>
    </xf>
    <xf numFmtId="4" fontId="7" fillId="24" borderId="18" xfId="0" applyNumberFormat="1" applyFont="1" applyFill="1" applyBorder="1" applyAlignment="1">
      <alignment horizontal="right" vertical="center" wrapText="1" indent="1"/>
    </xf>
    <xf numFmtId="49" fontId="7" fillId="0" borderId="13" xfId="47" applyNumberFormat="1" applyFont="1" applyBorder="1" applyAlignment="1">
      <alignment horizontal="left" vertical="center" wrapText="1" indent="1"/>
    </xf>
    <xf numFmtId="49" fontId="3" fillId="0" borderId="13" xfId="47" applyNumberFormat="1" applyFont="1" applyBorder="1" applyAlignment="1">
      <alignment horizontal="left" vertical="center" wrapText="1" indent="1"/>
    </xf>
    <xf numFmtId="0" fontId="3" fillId="0" borderId="13" xfId="47" applyFont="1" applyBorder="1" applyAlignment="1">
      <alignment horizontal="left" vertical="top" wrapText="1" indent="1"/>
    </xf>
    <xf numFmtId="0" fontId="3" fillId="0" borderId="19" xfId="47" applyFont="1" applyBorder="1" applyAlignment="1">
      <alignment horizontal="left" vertical="top" wrapText="1" indent="1"/>
    </xf>
    <xf numFmtId="0" fontId="9" fillId="0" borderId="0" xfId="0" applyFont="1" applyAlignment="1">
      <alignment horizontal="center" vertical="center"/>
    </xf>
    <xf numFmtId="0" fontId="9" fillId="0" borderId="0" xfId="0" applyFont="1"/>
    <xf numFmtId="0" fontId="19" fillId="0" borderId="0" xfId="45" applyBorder="1" applyAlignment="1"/>
    <xf numFmtId="49" fontId="7" fillId="0" borderId="25" xfId="45" applyNumberFormat="1" applyFont="1" applyFill="1" applyBorder="1" applyAlignment="1">
      <alignment horizontal="center"/>
    </xf>
    <xf numFmtId="164" fontId="7" fillId="0" borderId="25" xfId="28" applyNumberFormat="1" applyFont="1" applyBorder="1"/>
    <xf numFmtId="3" fontId="2" fillId="24" borderId="25" xfId="0" applyNumberFormat="1" applyFont="1" applyFill="1" applyBorder="1" applyAlignment="1">
      <alignment horizontal="right" vertical="center" wrapText="1" indent="1"/>
    </xf>
    <xf numFmtId="3" fontId="2" fillId="24" borderId="24" xfId="0" applyNumberFormat="1" applyFont="1" applyFill="1" applyBorder="1" applyAlignment="1">
      <alignment horizontal="right" vertical="center" wrapText="1" indent="1"/>
    </xf>
    <xf numFmtId="0" fontId="3" fillId="0" borderId="15" xfId="0" applyFont="1" applyFill="1" applyBorder="1" applyAlignment="1">
      <alignment horizontal="center" vertical="center"/>
    </xf>
    <xf numFmtId="0" fontId="3" fillId="0" borderId="0" xfId="0" applyFont="1" applyFill="1" applyBorder="1" applyAlignment="1">
      <alignment vertical="center" wrapText="1"/>
    </xf>
    <xf numFmtId="0" fontId="25" fillId="0" borderId="42" xfId="0" applyFont="1" applyFill="1" applyBorder="1" applyAlignment="1">
      <alignment horizontal="left" vertical="center" wrapText="1" indent="1"/>
    </xf>
    <xf numFmtId="0" fontId="88" fillId="0" borderId="0" xfId="0" applyFont="1" applyAlignment="1">
      <alignment wrapText="1"/>
    </xf>
    <xf numFmtId="0" fontId="8" fillId="0" borderId="13" xfId="0" applyFont="1" applyFill="1" applyBorder="1" applyAlignment="1">
      <alignment horizontal="left" vertical="center" wrapText="1" indent="3"/>
    </xf>
    <xf numFmtId="0" fontId="88" fillId="36" borderId="42" xfId="0" applyFont="1" applyFill="1" applyBorder="1" applyAlignment="1">
      <alignment horizontal="left" vertical="center" wrapText="1" indent="1"/>
    </xf>
    <xf numFmtId="0" fontId="8" fillId="0" borderId="51" xfId="0" applyNumberFormat="1" applyFont="1" applyFill="1" applyBorder="1" applyAlignment="1">
      <alignment horizontal="left" vertical="center" wrapText="1" indent="1"/>
    </xf>
    <xf numFmtId="0" fontId="8" fillId="0" borderId="17" xfId="0" applyFont="1" applyFill="1" applyBorder="1" applyAlignment="1">
      <alignment horizontal="left" vertical="center" wrapText="1" indent="3"/>
    </xf>
    <xf numFmtId="166" fontId="2" fillId="0" borderId="13" xfId="0" applyNumberFormat="1" applyFont="1" applyFill="1" applyBorder="1" applyAlignment="1">
      <alignment horizontal="right" vertical="center" wrapText="1" indent="1"/>
    </xf>
    <xf numFmtId="0" fontId="39" fillId="0" borderId="20" xfId="37" applyFont="1" applyBorder="1" applyAlignment="1" applyProtection="1">
      <alignment horizontal="center"/>
    </xf>
    <xf numFmtId="0" fontId="39" fillId="0" borderId="39" xfId="37" applyFont="1" applyBorder="1" applyAlignment="1" applyProtection="1">
      <alignment horizontal="center"/>
    </xf>
    <xf numFmtId="0" fontId="8" fillId="0" borderId="52" xfId="0" applyFont="1" applyBorder="1"/>
    <xf numFmtId="0" fontId="0" fillId="0" borderId="52" xfId="0" applyBorder="1"/>
    <xf numFmtId="0" fontId="0" fillId="0" borderId="28" xfId="0" applyBorder="1"/>
    <xf numFmtId="0" fontId="68" fillId="0" borderId="46" xfId="0" applyFont="1" applyFill="1" applyBorder="1" applyAlignment="1">
      <alignment vertical="center"/>
    </xf>
    <xf numFmtId="0" fontId="40" fillId="0" borderId="46" xfId="0" applyFont="1" applyFill="1" applyBorder="1" applyAlignment="1">
      <alignment vertical="center"/>
    </xf>
    <xf numFmtId="0" fontId="19" fillId="0" borderId="46" xfId="0" applyFont="1" applyFill="1" applyBorder="1" applyAlignment="1">
      <alignment vertical="center"/>
    </xf>
    <xf numFmtId="0" fontId="19" fillId="0" borderId="0" xfId="0" applyFont="1" applyBorder="1"/>
    <xf numFmtId="0" fontId="19" fillId="0" borderId="52" xfId="0" applyFont="1" applyBorder="1"/>
    <xf numFmtId="0" fontId="19" fillId="0" borderId="50" xfId="0" applyFont="1" applyBorder="1"/>
    <xf numFmtId="0" fontId="7" fillId="36" borderId="42" xfId="0" applyFont="1" applyFill="1" applyBorder="1" applyAlignment="1">
      <alignment horizontal="left" vertical="center" wrapText="1" indent="1"/>
    </xf>
    <xf numFmtId="3" fontId="2" fillId="24" borderId="50" xfId="0" applyNumberFormat="1" applyFont="1" applyFill="1" applyBorder="1" applyAlignment="1">
      <alignment horizontal="right" vertical="center" wrapText="1" indent="1"/>
    </xf>
    <xf numFmtId="0" fontId="0" fillId="0" borderId="0" xfId="0" applyFill="1" applyAlignment="1">
      <alignment wrapText="1"/>
    </xf>
    <xf numFmtId="170" fontId="7" fillId="0" borderId="24" xfId="45" applyNumberFormat="1" applyFont="1" applyBorder="1" applyAlignment="1" applyProtection="1">
      <alignment horizontal="center" vertical="center" wrapText="1"/>
    </xf>
    <xf numFmtId="49" fontId="7" fillId="35" borderId="31" xfId="45" applyNumberFormat="1" applyFont="1" applyFill="1" applyBorder="1" applyAlignment="1" applyProtection="1">
      <alignment horizontal="center"/>
    </xf>
    <xf numFmtId="0" fontId="8" fillId="0" borderId="33" xfId="45" applyFont="1" applyBorder="1" applyAlignment="1" applyProtection="1">
      <alignment horizontal="center"/>
    </xf>
    <xf numFmtId="170" fontId="8" fillId="0" borderId="53" xfId="45" applyNumberFormat="1" applyFont="1" applyBorder="1" applyAlignment="1" applyProtection="1">
      <alignment horizontal="center"/>
    </xf>
    <xf numFmtId="0" fontId="89" fillId="36" borderId="42" xfId="0" applyFont="1" applyFill="1" applyBorder="1" applyAlignment="1">
      <alignment horizontal="left" vertical="center" wrapText="1" indent="1"/>
    </xf>
    <xf numFmtId="49" fontId="89" fillId="36" borderId="42" xfId="0" applyNumberFormat="1" applyFont="1" applyFill="1" applyBorder="1" applyAlignment="1">
      <alignment horizontal="left" vertical="center" wrapText="1" indent="1"/>
    </xf>
    <xf numFmtId="0" fontId="8" fillId="0" borderId="13" xfId="45" applyFont="1" applyBorder="1" applyAlignment="1" applyProtection="1">
      <alignment vertical="center" wrapTex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166" fontId="2" fillId="38" borderId="13" xfId="0" applyNumberFormat="1" applyFont="1" applyFill="1" applyBorder="1" applyAlignment="1">
      <alignment horizontal="right" vertical="center" wrapText="1" indent="1"/>
    </xf>
    <xf numFmtId="166" fontId="2" fillId="39" borderId="13" xfId="0" applyNumberFormat="1" applyFont="1" applyFill="1" applyBorder="1" applyAlignment="1">
      <alignment horizontal="right" vertical="center" wrapText="1" indent="1"/>
    </xf>
    <xf numFmtId="166" fontId="2" fillId="39" borderId="14" xfId="0" applyNumberFormat="1" applyFont="1" applyFill="1" applyBorder="1" applyAlignment="1">
      <alignment horizontal="right" vertical="center" wrapText="1" indent="1"/>
    </xf>
    <xf numFmtId="166" fontId="3" fillId="38" borderId="13" xfId="0" applyNumberFormat="1" applyFont="1" applyFill="1" applyBorder="1" applyAlignment="1">
      <alignment horizontal="right" vertical="center" wrapText="1" indent="1"/>
    </xf>
    <xf numFmtId="166" fontId="3" fillId="40" borderId="13" xfId="0" applyNumberFormat="1" applyFont="1" applyFill="1" applyBorder="1" applyAlignment="1">
      <alignment horizontal="right" vertical="center" wrapText="1" indent="1"/>
    </xf>
    <xf numFmtId="0" fontId="3" fillId="0" borderId="16" xfId="0" applyFont="1" applyFill="1" applyBorder="1" applyAlignment="1">
      <alignment horizontal="center" vertical="center" wrapText="1"/>
    </xf>
    <xf numFmtId="166" fontId="3" fillId="38" borderId="17" xfId="0" applyNumberFormat="1" applyFont="1" applyFill="1" applyBorder="1" applyAlignment="1">
      <alignment horizontal="right" vertical="center" indent="1"/>
    </xf>
    <xf numFmtId="166" fontId="2" fillId="39" borderId="17" xfId="0" applyNumberFormat="1" applyFont="1" applyFill="1" applyBorder="1" applyAlignment="1">
      <alignment horizontal="right" vertical="center" wrapText="1" indent="1"/>
    </xf>
    <xf numFmtId="166" fontId="2" fillId="39" borderId="18" xfId="0" applyNumberFormat="1" applyFont="1" applyFill="1" applyBorder="1" applyAlignment="1">
      <alignment horizontal="right" vertical="center" wrapText="1" indent="1"/>
    </xf>
    <xf numFmtId="49" fontId="3" fillId="0" borderId="0" xfId="0" applyNumberFormat="1" applyFont="1" applyFill="1" applyBorder="1" applyAlignment="1">
      <alignment horizontal="left" indent="1"/>
    </xf>
    <xf numFmtId="0" fontId="32" fillId="0" borderId="0" xfId="42" applyFont="1" applyAlignment="1">
      <alignment horizontal="center" vertical="center" wrapText="1"/>
    </xf>
    <xf numFmtId="0" fontId="3" fillId="0" borderId="0" xfId="42" applyFont="1"/>
    <xf numFmtId="0" fontId="3" fillId="0" borderId="0" xfId="42" applyFont="1" applyAlignment="1">
      <alignment horizontal="center"/>
    </xf>
    <xf numFmtId="0" fontId="2" fillId="0" borderId="15" xfId="42" applyFont="1" applyBorder="1" applyAlignment="1">
      <alignment horizontal="center" vertical="center" wrapText="1"/>
    </xf>
    <xf numFmtId="49" fontId="2" fillId="0" borderId="13" xfId="42" applyNumberFormat="1" applyFont="1" applyBorder="1" applyAlignment="1">
      <alignment horizontal="center" vertical="center" wrapText="1"/>
    </xf>
    <xf numFmtId="0" fontId="2" fillId="0" borderId="13" xfId="42" applyFont="1" applyBorder="1" applyAlignment="1">
      <alignment horizontal="center" vertical="center" wrapText="1"/>
    </xf>
    <xf numFmtId="0" fontId="2" fillId="0" borderId="14" xfId="42" applyFont="1" applyBorder="1" applyAlignment="1">
      <alignment horizontal="center" vertical="center" wrapText="1"/>
    </xf>
    <xf numFmtId="0" fontId="3" fillId="0" borderId="15" xfId="42" applyFont="1" applyBorder="1" applyAlignment="1">
      <alignment horizontal="center" wrapText="1"/>
    </xf>
    <xf numFmtId="49" fontId="2" fillId="0" borderId="13" xfId="42" applyNumberFormat="1" applyFont="1" applyBorder="1" applyAlignment="1">
      <alignment vertical="top" wrapText="1"/>
    </xf>
    <xf numFmtId="3" fontId="3" fillId="0" borderId="13" xfId="42" applyNumberFormat="1" applyFont="1" applyFill="1" applyBorder="1" applyAlignment="1">
      <alignment horizontal="center" wrapText="1"/>
    </xf>
    <xf numFmtId="0" fontId="3" fillId="0" borderId="15" xfId="42" applyFont="1" applyBorder="1" applyAlignment="1">
      <alignment horizontal="center" vertical="center" wrapText="1"/>
    </xf>
    <xf numFmtId="49" fontId="2" fillId="0" borderId="13" xfId="42" applyNumberFormat="1" applyFont="1" applyBorder="1" applyAlignment="1">
      <alignment horizontal="left" vertical="center" wrapText="1" indent="1"/>
    </xf>
    <xf numFmtId="3" fontId="7" fillId="24" borderId="13" xfId="42" applyNumberFormat="1" applyFont="1" applyFill="1" applyBorder="1" applyAlignment="1">
      <alignment horizontal="right" vertical="center" wrapText="1" indent="1"/>
    </xf>
    <xf numFmtId="3" fontId="3" fillId="35" borderId="13" xfId="42" applyNumberFormat="1" applyFont="1" applyFill="1" applyBorder="1" applyAlignment="1">
      <alignment horizontal="right" vertical="center" wrapText="1" indent="1"/>
    </xf>
    <xf numFmtId="3" fontId="3" fillId="24" borderId="13" xfId="42" applyNumberFormat="1" applyFont="1" applyFill="1" applyBorder="1" applyAlignment="1">
      <alignment horizontal="right" vertical="center" wrapText="1" indent="1"/>
    </xf>
    <xf numFmtId="49" fontId="3" fillId="0" borderId="13" xfId="42" applyNumberFormat="1" applyFont="1" applyBorder="1" applyAlignment="1">
      <alignment horizontal="left" vertical="center" wrapText="1" indent="1"/>
    </xf>
    <xf numFmtId="3" fontId="7" fillId="35" borderId="13" xfId="42" applyNumberFormat="1" applyFont="1" applyFill="1" applyBorder="1" applyAlignment="1">
      <alignment horizontal="right" vertical="center" wrapText="1" indent="1"/>
    </xf>
    <xf numFmtId="3" fontId="3" fillId="0" borderId="13" xfId="42" applyNumberFormat="1" applyFont="1" applyFill="1" applyBorder="1" applyAlignment="1">
      <alignment horizontal="right" vertical="center" wrapText="1" indent="1"/>
    </xf>
    <xf numFmtId="0" fontId="3" fillId="0" borderId="0" xfId="42" applyFont="1" applyFill="1" applyAlignment="1">
      <alignment horizontal="center"/>
    </xf>
    <xf numFmtId="0" fontId="3" fillId="0" borderId="0" xfId="42" applyFont="1" applyFill="1"/>
    <xf numFmtId="49" fontId="8" fillId="36" borderId="13" xfId="42" applyNumberFormat="1" applyFont="1" applyFill="1" applyBorder="1" applyAlignment="1">
      <alignment horizontal="left" vertical="center" wrapText="1" indent="1"/>
    </xf>
    <xf numFmtId="49" fontId="2" fillId="0" borderId="17" xfId="42" applyNumberFormat="1" applyFont="1" applyBorder="1" applyAlignment="1">
      <alignment horizontal="left" vertical="center" wrapText="1" indent="1"/>
    </xf>
    <xf numFmtId="0" fontId="3" fillId="0" borderId="0" xfId="42" applyFont="1" applyFill="1" applyBorder="1" applyAlignment="1">
      <alignment horizontal="center" vertical="center" wrapText="1"/>
    </xf>
    <xf numFmtId="49" fontId="2" fillId="0" borderId="0" xfId="42" applyNumberFormat="1" applyFont="1" applyFill="1" applyBorder="1" applyAlignment="1">
      <alignment horizontal="left" vertical="top" wrapText="1" indent="1"/>
    </xf>
    <xf numFmtId="3" fontId="7" fillId="0" borderId="0" xfId="42" applyNumberFormat="1" applyFont="1" applyFill="1" applyBorder="1" applyAlignment="1">
      <alignment horizontal="right" vertical="center" wrapText="1" indent="1"/>
    </xf>
    <xf numFmtId="0" fontId="8" fillId="0" borderId="0" xfId="42" applyFont="1" applyAlignment="1">
      <alignment horizontal="center"/>
    </xf>
    <xf numFmtId="0" fontId="8" fillId="0" borderId="0" xfId="42" applyFont="1"/>
    <xf numFmtId="49" fontId="8" fillId="0" borderId="0" xfId="42" applyNumberFormat="1" applyFont="1"/>
    <xf numFmtId="49" fontId="3" fillId="0" borderId="0" xfId="42" applyNumberFormat="1" applyFont="1"/>
    <xf numFmtId="0" fontId="3" fillId="0" borderId="20" xfId="0" applyFont="1" applyFill="1" applyBorder="1" applyAlignment="1">
      <alignment horizontal="center" vertical="center" wrapText="1"/>
    </xf>
    <xf numFmtId="0" fontId="91" fillId="35" borderId="42" xfId="0" applyFont="1" applyFill="1" applyBorder="1" applyAlignment="1">
      <alignment horizontal="left" vertical="center" wrapText="1" indent="1"/>
    </xf>
    <xf numFmtId="0" fontId="92" fillId="0" borderId="0" xfId="0" applyFont="1"/>
    <xf numFmtId="0" fontId="8" fillId="0" borderId="15" xfId="37" applyFont="1" applyBorder="1" applyAlignment="1" applyProtection="1">
      <alignment horizontal="left" vertical="center" indent="1"/>
    </xf>
    <xf numFmtId="0" fontId="8" fillId="36" borderId="15" xfId="37" applyFont="1" applyFill="1" applyBorder="1" applyAlignment="1" applyProtection="1">
      <alignment horizontal="left" vertical="center" indent="1"/>
    </xf>
    <xf numFmtId="0" fontId="8" fillId="0" borderId="21" xfId="37" applyFont="1" applyBorder="1" applyAlignment="1" applyProtection="1">
      <alignment horizontal="left" vertical="center" indent="1"/>
    </xf>
    <xf numFmtId="0" fontId="8" fillId="0" borderId="16" xfId="37" applyFont="1" applyBorder="1" applyAlignment="1" applyProtection="1">
      <alignment horizontal="left" vertical="center" indent="1"/>
    </xf>
    <xf numFmtId="0" fontId="89" fillId="0" borderId="13" xfId="0" applyFont="1" applyFill="1" applyBorder="1" applyAlignment="1">
      <alignment horizontal="left" vertical="center" wrapText="1" indent="1"/>
    </xf>
    <xf numFmtId="0" fontId="89" fillId="0" borderId="14" xfId="0" applyFont="1" applyFill="1" applyBorder="1" applyAlignment="1">
      <alignment horizontal="left" vertical="center" wrapText="1" indent="1"/>
    </xf>
    <xf numFmtId="49" fontId="2" fillId="0" borderId="25" xfId="0" applyNumberFormat="1" applyFont="1" applyBorder="1" applyAlignment="1">
      <alignment horizontal="center" vertical="center" wrapText="1"/>
    </xf>
    <xf numFmtId="0" fontId="2" fillId="0" borderId="23" xfId="0" applyFont="1" applyBorder="1" applyAlignment="1">
      <alignment horizontal="center" vertical="center" wrapText="1"/>
    </xf>
    <xf numFmtId="3" fontId="7" fillId="24" borderId="52" xfId="0" applyNumberFormat="1" applyFont="1" applyFill="1" applyBorder="1" applyAlignment="1">
      <alignment horizontal="right" vertical="center" wrapText="1" indent="1"/>
    </xf>
    <xf numFmtId="3" fontId="3" fillId="35" borderId="50" xfId="0" applyNumberFormat="1" applyFont="1" applyFill="1" applyBorder="1" applyAlignment="1">
      <alignment horizontal="right" vertical="center" wrapText="1" indent="1"/>
    </xf>
    <xf numFmtId="3" fontId="3" fillId="35" borderId="54" xfId="0" applyNumberFormat="1" applyFont="1" applyFill="1" applyBorder="1" applyAlignment="1">
      <alignment horizontal="right" vertical="center" wrapText="1" indent="1"/>
    </xf>
    <xf numFmtId="0" fontId="7" fillId="0" borderId="25" xfId="0" applyFont="1" applyBorder="1" applyAlignment="1">
      <alignment horizontal="center" vertical="center" wrapText="1"/>
    </xf>
    <xf numFmtId="3" fontId="3" fillId="35" borderId="18" xfId="0" applyNumberFormat="1" applyFont="1" applyFill="1" applyBorder="1" applyAlignment="1">
      <alignment horizontal="right" vertical="center" wrapText="1" indent="1"/>
    </xf>
    <xf numFmtId="0" fontId="87" fillId="35" borderId="42" xfId="0" applyFont="1" applyFill="1" applyBorder="1" applyAlignment="1">
      <alignment horizontal="left" vertical="center" wrapText="1" indent="1"/>
    </xf>
    <xf numFmtId="49" fontId="93" fillId="0" borderId="13" xfId="0" applyNumberFormat="1" applyFont="1" applyBorder="1" applyAlignment="1">
      <alignment horizontal="left" vertical="center" wrapText="1" indent="1"/>
    </xf>
    <xf numFmtId="49" fontId="94" fillId="0" borderId="13" xfId="0" applyNumberFormat="1" applyFont="1" applyBorder="1" applyAlignment="1">
      <alignment horizontal="left" vertical="center" wrapText="1" indent="1"/>
    </xf>
    <xf numFmtId="49" fontId="88" fillId="36" borderId="42" xfId="0" applyNumberFormat="1" applyFont="1" applyFill="1" applyBorder="1" applyAlignment="1">
      <alignment horizontal="left" vertical="center" wrapText="1" indent="1"/>
    </xf>
    <xf numFmtId="0" fontId="3" fillId="37" borderId="0" xfId="0" applyFont="1" applyFill="1"/>
    <xf numFmtId="4" fontId="3" fillId="0" borderId="0" xfId="0" applyNumberFormat="1" applyFont="1" applyFill="1" applyAlignment="1">
      <alignment horizontal="center" vertical="center"/>
    </xf>
    <xf numFmtId="4" fontId="3" fillId="37" borderId="0" xfId="0" applyNumberFormat="1" applyFont="1" applyFill="1" applyAlignment="1">
      <alignment horizontal="center" vertical="center"/>
    </xf>
    <xf numFmtId="167" fontId="3" fillId="37" borderId="0" xfId="0" applyNumberFormat="1" applyFont="1" applyFill="1"/>
    <xf numFmtId="0" fontId="90"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7" applyFont="1" applyBorder="1" applyAlignment="1">
      <alignment horizontal="center" vertical="center" wrapText="1"/>
    </xf>
    <xf numFmtId="0" fontId="3" fillId="0" borderId="16" xfId="47" applyFont="1" applyBorder="1" applyAlignment="1">
      <alignment horizontal="center" vertical="center" wrapText="1"/>
    </xf>
    <xf numFmtId="49" fontId="2" fillId="0" borderId="17" xfId="47" applyNumberFormat="1" applyFont="1" applyBorder="1" applyAlignment="1">
      <alignment horizontal="left" vertical="center" wrapText="1" indent="1"/>
    </xf>
    <xf numFmtId="3" fontId="7" fillId="24" borderId="40" xfId="0" applyNumberFormat="1" applyFont="1" applyFill="1" applyBorder="1" applyAlignment="1">
      <alignment horizontal="right" vertical="center" wrapText="1" indent="1"/>
    </xf>
    <xf numFmtId="3" fontId="3" fillId="0" borderId="40" xfId="42" applyNumberFormat="1" applyFont="1" applyFill="1" applyBorder="1" applyAlignment="1">
      <alignment horizontal="center" wrapText="1"/>
    </xf>
    <xf numFmtId="3" fontId="7" fillId="24" borderId="40" xfId="42" applyNumberFormat="1" applyFont="1" applyFill="1" applyBorder="1" applyAlignment="1">
      <alignment horizontal="right" vertical="center" wrapText="1" indent="1"/>
    </xf>
    <xf numFmtId="3" fontId="3" fillId="35" borderId="40" xfId="42" applyNumberFormat="1" applyFont="1" applyFill="1" applyBorder="1" applyAlignment="1">
      <alignment horizontal="right" vertical="center" wrapText="1" indent="1"/>
    </xf>
    <xf numFmtId="3" fontId="3" fillId="24" borderId="40" xfId="42" applyNumberFormat="1" applyFont="1" applyFill="1" applyBorder="1" applyAlignment="1">
      <alignment horizontal="right" vertical="center" wrapText="1" indent="1"/>
    </xf>
    <xf numFmtId="3" fontId="7" fillId="35" borderId="40" xfId="42" applyNumberFormat="1" applyFont="1" applyFill="1" applyBorder="1" applyAlignment="1">
      <alignment horizontal="right" vertical="center" wrapText="1" indent="1"/>
    </xf>
    <xf numFmtId="3" fontId="3" fillId="0" borderId="40" xfId="42" applyNumberFormat="1" applyFont="1" applyFill="1" applyBorder="1" applyAlignment="1">
      <alignment horizontal="right" vertical="center" wrapText="1" indent="1"/>
    </xf>
    <xf numFmtId="3" fontId="8" fillId="35" borderId="40" xfId="42" applyNumberFormat="1" applyFont="1" applyFill="1" applyBorder="1" applyAlignment="1">
      <alignment horizontal="right" vertical="center" wrapText="1" indent="1"/>
    </xf>
    <xf numFmtId="49" fontId="8" fillId="0" borderId="13" xfId="42" applyNumberFormat="1" applyFont="1" applyBorder="1" applyAlignment="1">
      <alignment horizontal="left" vertical="center" wrapText="1" indent="1"/>
    </xf>
    <xf numFmtId="49" fontId="3" fillId="0" borderId="13" xfId="42" applyNumberFormat="1" applyFont="1" applyFill="1" applyBorder="1" applyAlignment="1">
      <alignment horizontal="left" vertical="center" wrapText="1" indent="1"/>
    </xf>
    <xf numFmtId="0" fontId="8" fillId="0" borderId="52" xfId="0" applyFont="1" applyBorder="1" applyAlignment="1">
      <alignment horizontal="center" vertical="center" wrapText="1"/>
    </xf>
    <xf numFmtId="168" fontId="7" fillId="24" borderId="18" xfId="0" applyNumberFormat="1" applyFont="1" applyFill="1" applyBorder="1" applyAlignment="1">
      <alignment horizontal="right" vertical="center" wrapText="1" indent="1"/>
    </xf>
    <xf numFmtId="0" fontId="3" fillId="0" borderId="15" xfId="0" applyFont="1" applyBorder="1" applyAlignment="1">
      <alignment horizontal="center" vertical="top"/>
    </xf>
    <xf numFmtId="0" fontId="7" fillId="0" borderId="16" xfId="45" applyFont="1" applyBorder="1" applyAlignment="1" applyProtection="1">
      <alignment vertical="top" wrapText="1"/>
    </xf>
    <xf numFmtId="0" fontId="8" fillId="0" borderId="17" xfId="45" applyFont="1" applyBorder="1" applyAlignment="1" applyProtection="1">
      <alignment wrapText="1"/>
    </xf>
    <xf numFmtId="49" fontId="8" fillId="0" borderId="17" xfId="45" applyNumberFormat="1" applyFont="1" applyBorder="1" applyAlignment="1" applyProtection="1">
      <alignment horizontal="center"/>
    </xf>
    <xf numFmtId="0" fontId="95" fillId="36" borderId="42" xfId="0" applyFont="1" applyFill="1" applyBorder="1" applyAlignment="1">
      <alignment horizontal="left" vertical="center" wrapText="1" indent="1"/>
    </xf>
    <xf numFmtId="0" fontId="3" fillId="0" borderId="0" xfId="0" applyFont="1" applyAlignment="1">
      <alignment horizontal="left" vertical="center"/>
    </xf>
    <xf numFmtId="166" fontId="7" fillId="41" borderId="14" xfId="0" applyNumberFormat="1" applyFont="1" applyFill="1" applyBorder="1" applyAlignment="1">
      <alignment horizontal="right" vertical="center" wrapText="1" indent="1"/>
    </xf>
    <xf numFmtId="0" fontId="88" fillId="0" borderId="14" xfId="0" applyFont="1" applyBorder="1" applyAlignment="1">
      <alignment horizontal="left" vertical="center" wrapText="1" indent="1"/>
    </xf>
    <xf numFmtId="0" fontId="8" fillId="0" borderId="20" xfId="37" applyFont="1" applyBorder="1" applyAlignment="1" applyProtection="1">
      <alignment horizontal="left" vertical="center" indent="1"/>
    </xf>
    <xf numFmtId="0" fontId="8" fillId="0" borderId="20" xfId="0" applyFont="1" applyBorder="1" applyAlignment="1">
      <alignment horizontal="left" vertical="center" wrapText="1" indent="1"/>
    </xf>
    <xf numFmtId="0" fontId="8" fillId="36" borderId="20" xfId="0" applyFont="1" applyFill="1" applyBorder="1" applyAlignment="1">
      <alignment horizontal="left" vertical="center" wrapText="1" indent="1"/>
    </xf>
    <xf numFmtId="0" fontId="8" fillId="0" borderId="37" xfId="0" applyFont="1" applyBorder="1" applyAlignment="1">
      <alignment horizontal="left" vertical="center" wrapText="1" indent="1"/>
    </xf>
    <xf numFmtId="0" fontId="89" fillId="0" borderId="20" xfId="0" applyFont="1" applyBorder="1" applyAlignment="1">
      <alignment horizontal="left" vertical="center" wrapText="1" indent="1"/>
    </xf>
    <xf numFmtId="0" fontId="89" fillId="0" borderId="29" xfId="0" applyFont="1" applyBorder="1" applyAlignment="1">
      <alignment horizontal="left" vertical="center" wrapText="1" indent="1"/>
    </xf>
    <xf numFmtId="0" fontId="82" fillId="0" borderId="14" xfId="37" applyFont="1" applyBorder="1" applyAlignment="1" applyProtection="1">
      <alignment horizontal="left" vertical="center" indent="1"/>
    </xf>
    <xf numFmtId="0" fontId="88" fillId="0" borderId="14" xfId="0" applyFont="1" applyFill="1" applyBorder="1" applyAlignment="1">
      <alignment horizontal="left" vertical="center" wrapText="1" indent="1"/>
    </xf>
    <xf numFmtId="0" fontId="88" fillId="36" borderId="14" xfId="0" applyFont="1" applyFill="1" applyBorder="1" applyAlignment="1">
      <alignment horizontal="left" vertical="center" wrapText="1" indent="1"/>
    </xf>
    <xf numFmtId="0" fontId="88" fillId="0" borderId="18" xfId="0" applyFont="1" applyBorder="1" applyAlignment="1">
      <alignment horizontal="left" vertical="center" wrapText="1" indent="1"/>
    </xf>
    <xf numFmtId="49" fontId="60" fillId="32" borderId="53" xfId="45" applyNumberFormat="1" applyFont="1" applyFill="1" applyBorder="1" applyAlignment="1">
      <alignment horizontal="center" vertical="center"/>
    </xf>
    <xf numFmtId="0" fontId="8" fillId="0" borderId="15" xfId="45" applyFont="1" applyBorder="1" applyAlignment="1">
      <alignment horizontal="left" indent="1"/>
    </xf>
    <xf numFmtId="0" fontId="8" fillId="0" borderId="22" xfId="45" applyFont="1" applyBorder="1" applyAlignment="1">
      <alignment horizontal="left" indent="1"/>
    </xf>
    <xf numFmtId="0" fontId="8" fillId="0" borderId="15" xfId="45" applyFont="1" applyFill="1" applyBorder="1" applyAlignment="1">
      <alignment horizontal="left" indent="1"/>
    </xf>
    <xf numFmtId="0" fontId="8" fillId="0" borderId="21" xfId="45" applyFont="1" applyFill="1" applyBorder="1" applyAlignment="1">
      <alignment horizontal="left" indent="1"/>
    </xf>
    <xf numFmtId="49" fontId="7" fillId="35" borderId="31" xfId="45" applyNumberFormat="1" applyFont="1" applyFill="1" applyBorder="1" applyAlignment="1">
      <alignment horizontal="center" vertical="center"/>
    </xf>
    <xf numFmtId="49" fontId="7" fillId="0" borderId="13" xfId="45" applyNumberFormat="1" applyFont="1" applyBorder="1" applyAlignment="1">
      <alignment horizontal="center" vertical="center"/>
    </xf>
    <xf numFmtId="49" fontId="8" fillId="0" borderId="20" xfId="45" applyNumberFormat="1" applyFont="1" applyBorder="1" applyAlignment="1">
      <alignment horizontal="center" vertical="center"/>
    </xf>
    <xf numFmtId="49" fontId="7" fillId="0" borderId="20" xfId="45" applyNumberFormat="1" applyFont="1" applyBorder="1" applyAlignment="1">
      <alignment horizontal="center" vertical="center"/>
    </xf>
    <xf numFmtId="49" fontId="8" fillId="0" borderId="37" xfId="45" applyNumberFormat="1" applyFont="1" applyBorder="1" applyAlignment="1">
      <alignment horizontal="center" vertical="center"/>
    </xf>
    <xf numFmtId="49" fontId="7" fillId="35" borderId="53" xfId="45" applyNumberFormat="1" applyFont="1" applyFill="1" applyBorder="1" applyAlignment="1">
      <alignment horizontal="center" vertical="center"/>
    </xf>
    <xf numFmtId="49" fontId="8" fillId="0" borderId="39" xfId="45" applyNumberFormat="1" applyFont="1" applyBorder="1" applyAlignment="1">
      <alignment horizontal="center" vertical="center"/>
    </xf>
    <xf numFmtId="49" fontId="8" fillId="24" borderId="53" xfId="45" applyNumberFormat="1" applyFont="1" applyFill="1" applyBorder="1" applyAlignment="1">
      <alignment horizontal="center" vertical="center"/>
    </xf>
    <xf numFmtId="49" fontId="2" fillId="0" borderId="3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88" fillId="0" borderId="14" xfId="37" applyFont="1" applyBorder="1" applyAlignment="1" applyProtection="1">
      <alignment horizontal="left" vertical="center" indent="1"/>
    </xf>
    <xf numFmtId="0" fontId="3" fillId="0" borderId="15" xfId="42" applyFont="1" applyFill="1" applyBorder="1" applyAlignment="1">
      <alignment horizontal="center" vertical="center" wrapText="1"/>
    </xf>
    <xf numFmtId="0" fontId="3" fillId="0" borderId="16" xfId="42" applyFont="1" applyFill="1" applyBorder="1" applyAlignment="1">
      <alignment horizontal="center" vertical="center" wrapText="1"/>
    </xf>
    <xf numFmtId="0" fontId="87" fillId="0" borderId="13" xfId="52" applyFont="1" applyBorder="1" applyAlignment="1">
      <alignment horizontal="center" vertical="center" wrapText="1"/>
    </xf>
    <xf numFmtId="0" fontId="89" fillId="0" borderId="19" xfId="45" applyFont="1" applyBorder="1"/>
    <xf numFmtId="0" fontId="89" fillId="0" borderId="31" xfId="45" applyFont="1" applyBorder="1" applyAlignment="1">
      <alignment vertical="center" wrapText="1"/>
    </xf>
    <xf numFmtId="0" fontId="7" fillId="0" borderId="12" xfId="0" applyFont="1" applyBorder="1" applyAlignment="1">
      <alignment horizontal="left" vertical="center" wrapText="1"/>
    </xf>
    <xf numFmtId="0" fontId="7" fillId="0" borderId="55" xfId="0" applyFont="1" applyBorder="1" applyAlignment="1">
      <alignment horizontal="left" vertical="center" wrapText="1"/>
    </xf>
    <xf numFmtId="0" fontId="7" fillId="0" borderId="46" xfId="0" applyFont="1" applyBorder="1" applyAlignment="1">
      <alignment horizontal="left" vertical="center"/>
    </xf>
    <xf numFmtId="3" fontId="7" fillId="24" borderId="17" xfId="52" applyNumberFormat="1" applyFont="1" applyFill="1" applyBorder="1" applyAlignment="1">
      <alignment horizontal="right" vertical="center" wrapText="1" indent="1"/>
    </xf>
    <xf numFmtId="3" fontId="7" fillId="24" borderId="18" xfId="52" applyNumberFormat="1" applyFont="1" applyFill="1" applyBorder="1" applyAlignment="1">
      <alignment horizontal="right" vertical="center" wrapText="1" indent="1"/>
    </xf>
    <xf numFmtId="3" fontId="30" fillId="0" borderId="0" xfId="52" applyNumberFormat="1" applyFont="1" applyBorder="1" applyAlignment="1">
      <alignment vertical="center"/>
    </xf>
    <xf numFmtId="3" fontId="30" fillId="0" borderId="0" xfId="52" applyNumberFormat="1" applyFont="1" applyBorder="1" applyAlignment="1">
      <alignment vertical="center" wrapText="1"/>
    </xf>
    <xf numFmtId="3" fontId="8" fillId="35" borderId="31" xfId="50" applyNumberFormat="1" applyFont="1" applyFill="1" applyBorder="1" applyAlignment="1">
      <alignment horizontal="right" vertical="center" wrapText="1" indent="1"/>
    </xf>
    <xf numFmtId="3" fontId="8" fillId="35" borderId="13" xfId="50" applyNumberFormat="1" applyFont="1" applyFill="1" applyBorder="1" applyAlignment="1">
      <alignment horizontal="right" vertical="center" wrapText="1" indent="1"/>
    </xf>
    <xf numFmtId="3" fontId="8" fillId="35" borderId="13" xfId="51" applyNumberFormat="1" applyFont="1" applyFill="1" applyBorder="1" applyAlignment="1">
      <alignment horizontal="right" vertical="center" wrapText="1" indent="1"/>
    </xf>
    <xf numFmtId="3" fontId="8" fillId="35" borderId="14" xfId="50" applyNumberFormat="1" applyFont="1" applyFill="1" applyBorder="1" applyAlignment="1">
      <alignment horizontal="right" vertical="center" wrapText="1" indent="1"/>
    </xf>
    <xf numFmtId="3" fontId="8" fillId="35" borderId="17" xfId="50" applyNumberFormat="1" applyFont="1" applyFill="1" applyBorder="1" applyAlignment="1">
      <alignment horizontal="right" vertical="center" wrapText="1" indent="1"/>
    </xf>
    <xf numFmtId="3" fontId="8" fillId="35" borderId="18" xfId="50" applyNumberFormat="1" applyFont="1" applyFill="1" applyBorder="1" applyAlignment="1">
      <alignment horizontal="right" vertical="center" wrapText="1" indent="1"/>
    </xf>
    <xf numFmtId="3" fontId="8" fillId="35" borderId="13" xfId="0" applyNumberFormat="1" applyFont="1" applyFill="1" applyBorder="1" applyAlignment="1">
      <alignment vertical="center" wrapText="1"/>
    </xf>
    <xf numFmtId="3" fontId="66" fillId="35" borderId="13" xfId="0" applyNumberFormat="1" applyFont="1" applyFill="1" applyBorder="1" applyAlignment="1">
      <alignment vertical="center" wrapText="1"/>
    </xf>
    <xf numFmtId="3" fontId="30" fillId="35" borderId="13" xfId="0" applyNumberFormat="1" applyFont="1" applyFill="1" applyBorder="1" applyAlignment="1">
      <alignment vertical="center" wrapText="1"/>
    </xf>
    <xf numFmtId="167" fontId="7" fillId="24" borderId="17" xfId="42" applyNumberFormat="1" applyFont="1" applyFill="1" applyBorder="1" applyAlignment="1">
      <alignment horizontal="right" vertical="center" wrapText="1" indent="1"/>
    </xf>
    <xf numFmtId="167" fontId="7" fillId="24" borderId="56" xfId="42" applyNumberFormat="1" applyFont="1" applyFill="1" applyBorder="1" applyAlignment="1">
      <alignment horizontal="right" vertical="center" wrapText="1" indent="1"/>
    </xf>
    <xf numFmtId="169" fontId="3" fillId="36" borderId="13" xfId="27" applyNumberFormat="1" applyFont="1" applyFill="1" applyBorder="1" applyAlignment="1">
      <alignment horizontal="right" vertical="center" wrapText="1" indent="1"/>
    </xf>
    <xf numFmtId="3" fontId="7" fillId="36" borderId="13" xfId="0" applyNumberFormat="1" applyFont="1" applyFill="1" applyBorder="1" applyAlignment="1">
      <alignment horizontal="right" vertical="center" wrapText="1" indent="1"/>
    </xf>
    <xf numFmtId="3" fontId="7" fillId="36" borderId="14" xfId="0" applyNumberFormat="1" applyFont="1" applyFill="1" applyBorder="1" applyAlignment="1">
      <alignment horizontal="right" vertical="center" wrapText="1" indent="1"/>
    </xf>
    <xf numFmtId="170" fontId="3" fillId="35" borderId="13" xfId="27" applyNumberFormat="1" applyFont="1" applyFill="1" applyBorder="1" applyAlignment="1">
      <alignment horizontal="right" vertical="center" wrapText="1" indent="1"/>
    </xf>
    <xf numFmtId="0" fontId="73" fillId="0" borderId="0" xfId="0" applyFont="1" applyAlignment="1">
      <alignment vertical="center"/>
    </xf>
    <xf numFmtId="3" fontId="7" fillId="24" borderId="13" xfId="47" applyNumberFormat="1" applyFont="1" applyFill="1" applyBorder="1" applyAlignment="1">
      <alignment horizontal="right" vertical="center" wrapText="1" indent="1"/>
    </xf>
    <xf numFmtId="3" fontId="7" fillId="24" borderId="14" xfId="47" applyNumberFormat="1" applyFont="1" applyFill="1" applyBorder="1" applyAlignment="1">
      <alignment horizontal="right" vertical="center" wrapText="1" indent="1"/>
    </xf>
    <xf numFmtId="3" fontId="3" fillId="35" borderId="13" xfId="47" applyNumberFormat="1" applyFont="1" applyFill="1" applyBorder="1" applyAlignment="1">
      <alignment horizontal="right" vertical="center" wrapText="1" indent="1"/>
    </xf>
    <xf numFmtId="4" fontId="3" fillId="24" borderId="19" xfId="0" applyNumberFormat="1" applyFont="1" applyFill="1" applyBorder="1" applyAlignment="1">
      <alignment horizontal="right" vertical="center" wrapText="1" indent="1"/>
    </xf>
    <xf numFmtId="3" fontId="3" fillId="35" borderId="19" xfId="47" applyNumberFormat="1" applyFont="1" applyFill="1" applyBorder="1" applyAlignment="1">
      <alignment horizontal="right" vertical="center" wrapText="1" indent="1"/>
    </xf>
    <xf numFmtId="3" fontId="2" fillId="24" borderId="17" xfId="47" applyNumberFormat="1" applyFont="1" applyFill="1" applyBorder="1" applyAlignment="1">
      <alignment horizontal="right" vertical="center" wrapText="1" indent="1"/>
    </xf>
    <xf numFmtId="3" fontId="7" fillId="24" borderId="17" xfId="47" applyNumberFormat="1" applyFont="1" applyFill="1" applyBorder="1" applyAlignment="1">
      <alignment horizontal="right" vertical="center" wrapText="1" indent="1"/>
    </xf>
    <xf numFmtId="3" fontId="7" fillId="24" borderId="18" xfId="47" applyNumberFormat="1" applyFont="1" applyFill="1" applyBorder="1" applyAlignment="1">
      <alignment horizontal="right" vertical="center" wrapText="1" indent="1"/>
    </xf>
    <xf numFmtId="49" fontId="3" fillId="0" borderId="0" xfId="0" applyNumberFormat="1" applyFont="1" applyFill="1" applyBorder="1" applyAlignment="1"/>
    <xf numFmtId="0" fontId="3" fillId="0" borderId="0" xfId="0" applyFont="1" applyFill="1" applyBorder="1" applyAlignment="1"/>
    <xf numFmtId="49" fontId="3" fillId="0" borderId="0" xfId="0" applyNumberFormat="1" applyFont="1" applyAlignment="1">
      <alignment wrapText="1"/>
    </xf>
    <xf numFmtId="49" fontId="8" fillId="0" borderId="0" xfId="0" applyNumberFormat="1" applyFont="1" applyBorder="1" applyAlignment="1">
      <alignment vertical="center" wrapText="1"/>
    </xf>
    <xf numFmtId="0" fontId="8" fillId="0" borderId="0" xfId="0" applyFont="1" applyFill="1" applyBorder="1" applyAlignment="1"/>
    <xf numFmtId="0" fontId="8" fillId="0" borderId="0" xfId="45" applyFont="1" applyAlignment="1" applyProtection="1">
      <alignment wrapText="1"/>
    </xf>
    <xf numFmtId="0" fontId="8" fillId="0" borderId="0" xfId="45" applyFont="1" applyAlignment="1" applyProtection="1">
      <alignment horizontal="center"/>
    </xf>
    <xf numFmtId="3" fontId="3" fillId="35" borderId="13" xfId="27" applyNumberFormat="1" applyFont="1" applyFill="1" applyBorder="1" applyAlignment="1">
      <alignment horizontal="right" vertical="center" wrapText="1" indent="1"/>
    </xf>
    <xf numFmtId="0" fontId="3" fillId="0" borderId="0" xfId="0" applyFont="1" applyFill="1" applyBorder="1" applyAlignment="1">
      <alignment horizontal="right"/>
    </xf>
    <xf numFmtId="3" fontId="8" fillId="0" borderId="0" xfId="52" applyNumberFormat="1" applyFont="1" applyBorder="1" applyAlignment="1">
      <alignment vertical="center"/>
    </xf>
    <xf numFmtId="3" fontId="100" fillId="0" borderId="0" xfId="52" applyNumberFormat="1" applyFont="1" applyBorder="1" applyAlignment="1">
      <alignment vertical="center" wrapText="1"/>
    </xf>
    <xf numFmtId="49" fontId="3" fillId="0" borderId="0" xfId="0" applyNumberFormat="1" applyFont="1" applyBorder="1" applyAlignment="1">
      <alignment horizontal="center" vertical="center" wrapText="1"/>
    </xf>
    <xf numFmtId="2" fontId="8" fillId="0" borderId="0" xfId="0" applyNumberFormat="1" applyFont="1" applyAlignment="1">
      <alignment vertical="center" wrapText="1"/>
    </xf>
    <xf numFmtId="3" fontId="8" fillId="35" borderId="13" xfId="45" applyNumberFormat="1" applyFont="1" applyFill="1" applyBorder="1" applyAlignment="1">
      <alignment horizontal="right" vertical="center" indent="1"/>
    </xf>
    <xf numFmtId="3" fontId="8" fillId="35" borderId="28" xfId="45" applyNumberFormat="1" applyFont="1" applyFill="1" applyBorder="1" applyAlignment="1">
      <alignment horizontal="right" vertical="center" indent="1"/>
    </xf>
    <xf numFmtId="0" fontId="8" fillId="35" borderId="13" xfId="45" applyFont="1" applyFill="1" applyBorder="1" applyAlignment="1">
      <alignment horizontal="right" vertical="center" indent="1"/>
    </xf>
    <xf numFmtId="0" fontId="8" fillId="35" borderId="28" xfId="45" applyFont="1" applyFill="1" applyBorder="1" applyAlignment="1">
      <alignment horizontal="right" vertical="center" indent="1"/>
    </xf>
    <xf numFmtId="0" fontId="8" fillId="35" borderId="40" xfId="45" applyFont="1" applyFill="1" applyBorder="1" applyAlignment="1">
      <alignment horizontal="right" vertical="center" indent="1"/>
    </xf>
    <xf numFmtId="3" fontId="8" fillId="35" borderId="17" xfId="45" applyNumberFormat="1" applyFont="1" applyFill="1" applyBorder="1" applyAlignment="1">
      <alignment horizontal="right" vertical="center" indent="1"/>
    </xf>
    <xf numFmtId="3" fontId="8" fillId="35" borderId="57" xfId="45" applyNumberFormat="1" applyFont="1" applyFill="1" applyBorder="1" applyAlignment="1">
      <alignment horizontal="right" vertical="center" indent="1"/>
    </xf>
    <xf numFmtId="3" fontId="8" fillId="35" borderId="25" xfId="45" applyNumberFormat="1" applyFont="1" applyFill="1" applyBorder="1" applyAlignment="1">
      <alignment horizontal="right" vertical="center" indent="1"/>
    </xf>
    <xf numFmtId="3" fontId="8" fillId="35" borderId="58" xfId="45" applyNumberFormat="1" applyFont="1" applyFill="1" applyBorder="1" applyAlignment="1">
      <alignment horizontal="right" vertical="center" indent="1"/>
    </xf>
    <xf numFmtId="0" fontId="1" fillId="0" borderId="0" xfId="0" applyFont="1"/>
    <xf numFmtId="0" fontId="0" fillId="36" borderId="0" xfId="0" applyFill="1" applyBorder="1"/>
    <xf numFmtId="3" fontId="3" fillId="35" borderId="13" xfId="48" applyNumberFormat="1" applyFont="1" applyFill="1" applyBorder="1" applyAlignment="1">
      <alignment horizontal="right" vertical="center" wrapText="1" indent="1"/>
    </xf>
    <xf numFmtId="49" fontId="3" fillId="0" borderId="0" xfId="0" applyNumberFormat="1" applyFont="1" applyBorder="1" applyAlignment="1">
      <alignment horizontal="left" vertical="center" wrapText="1"/>
    </xf>
    <xf numFmtId="0" fontId="9" fillId="0" borderId="0" xfId="0" applyFont="1" applyAlignment="1">
      <alignment horizontal="left"/>
    </xf>
    <xf numFmtId="0" fontId="102" fillId="0" borderId="0" xfId="0" applyFont="1" applyAlignment="1">
      <alignment horizontal="left"/>
    </xf>
    <xf numFmtId="0" fontId="103" fillId="0" borderId="0" xfId="0" applyFont="1" applyAlignment="1">
      <alignment horizontal="left"/>
    </xf>
    <xf numFmtId="49" fontId="103" fillId="0" borderId="0" xfId="0" applyNumberFormat="1" applyFont="1" applyAlignment="1">
      <alignment vertical="center" wrapText="1"/>
    </xf>
    <xf numFmtId="0" fontId="104" fillId="0" borderId="0" xfId="44" applyFont="1"/>
    <xf numFmtId="3" fontId="3" fillId="0" borderId="0" xfId="0" applyNumberFormat="1" applyFont="1" applyFill="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4"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0" xfId="0" applyNumberFormat="1" applyFont="1" applyBorder="1" applyAlignment="1">
      <alignment vertical="center" wrapText="1"/>
    </xf>
    <xf numFmtId="49" fontId="2" fillId="0" borderId="13" xfId="0" applyNumberFormat="1" applyFont="1" applyFill="1" applyBorder="1" applyAlignment="1">
      <alignment horizontal="left" vertical="center" wrapText="1" indent="1"/>
    </xf>
    <xf numFmtId="49" fontId="8" fillId="0" borderId="0" xfId="0" applyNumberFormat="1" applyFont="1" applyBorder="1" applyAlignment="1">
      <alignment vertical="center" wrapText="1"/>
    </xf>
    <xf numFmtId="0" fontId="8" fillId="0" borderId="52" xfId="0" applyFont="1" applyBorder="1" applyAlignment="1">
      <alignment wrapText="1"/>
    </xf>
    <xf numFmtId="0" fontId="8" fillId="0" borderId="28"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8" xfId="0" applyFont="1" applyBorder="1" applyAlignment="1">
      <alignment horizontal="left" wrapText="1"/>
    </xf>
    <xf numFmtId="0" fontId="8" fillId="0" borderId="15" xfId="37" applyFont="1" applyBorder="1" applyAlignment="1" applyProtection="1">
      <alignment horizontal="left" vertical="center" indent="1"/>
    </xf>
    <xf numFmtId="0" fontId="8" fillId="0" borderId="20" xfId="37" applyFont="1" applyBorder="1" applyAlignment="1" applyProtection="1">
      <alignment horizontal="left" vertical="center" indent="1"/>
    </xf>
    <xf numFmtId="0" fontId="11" fillId="43" borderId="62" xfId="0" applyFont="1" applyFill="1" applyBorder="1" applyAlignment="1">
      <alignment horizontal="center" vertical="center" wrapText="1"/>
    </xf>
    <xf numFmtId="0" fontId="83" fillId="43" borderId="60" xfId="0" applyFont="1" applyFill="1" applyBorder="1" applyAlignment="1">
      <alignment horizontal="center" vertical="center" wrapText="1"/>
    </xf>
    <xf numFmtId="0" fontId="83" fillId="43" borderId="61"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4" fillId="0" borderId="23" xfId="0" applyFont="1" applyBorder="1" applyAlignment="1">
      <alignment horizontal="center" vertical="center" wrapText="1"/>
    </xf>
    <xf numFmtId="0" fontId="76" fillId="0" borderId="25" xfId="0" applyFont="1" applyBorder="1"/>
    <xf numFmtId="0" fontId="76" fillId="0" borderId="24" xfId="0" applyFont="1" applyBorder="1"/>
    <xf numFmtId="0" fontId="7" fillId="0" borderId="59" xfId="0" applyFont="1" applyBorder="1" applyAlignment="1">
      <alignment horizontal="left" vertical="center" wrapText="1"/>
    </xf>
    <xf numFmtId="0" fontId="7" fillId="0" borderId="52" xfId="0" applyFont="1" applyBorder="1" applyAlignment="1">
      <alignment horizontal="left" vertical="center" wrapText="1"/>
    </xf>
    <xf numFmtId="0" fontId="7" fillId="0" borderId="40" xfId="0" applyFont="1" applyBorder="1" applyAlignment="1">
      <alignment horizontal="left" vertical="center" wrapText="1"/>
    </xf>
    <xf numFmtId="0" fontId="3" fillId="0" borderId="6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49" fontId="3" fillId="0" borderId="37"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9"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4" xfId="0" applyNumberFormat="1" applyFont="1" applyBorder="1" applyAlignment="1">
      <alignment horizontal="left" wrapText="1"/>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49" fontId="3" fillId="0" borderId="20" xfId="0" applyNumberFormat="1" applyFont="1" applyBorder="1" applyAlignment="1">
      <alignment horizontal="left" vertical="center" wrapText="1"/>
    </xf>
    <xf numFmtId="49" fontId="3" fillId="0" borderId="52"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7" fillId="0" borderId="66"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5" xfId="0" applyFont="1" applyBorder="1" applyAlignment="1">
      <alignment horizontal="center" vertical="center" textRotation="90" wrapText="1"/>
    </xf>
    <xf numFmtId="0" fontId="73" fillId="0" borderId="0" xfId="0" applyFont="1" applyAlignment="1">
      <alignment horizontal="left" vertical="center" wrapText="1"/>
    </xf>
    <xf numFmtId="0" fontId="3" fillId="0" borderId="46" xfId="0" applyFont="1" applyBorder="1" applyAlignment="1">
      <alignment horizontal="left" vertical="center" wrapText="1"/>
    </xf>
    <xf numFmtId="0" fontId="2" fillId="0" borderId="14" xfId="0"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49" fontId="3" fillId="0" borderId="28" xfId="0" applyNumberFormat="1" applyFont="1" applyBorder="1" applyAlignment="1">
      <alignment horizontal="left"/>
    </xf>
    <xf numFmtId="0" fontId="2" fillId="36" borderId="13" xfId="0" applyFont="1" applyFill="1" applyBorder="1" applyAlignment="1">
      <alignment horizontal="center" vertical="center" wrapText="1"/>
    </xf>
    <xf numFmtId="0" fontId="7" fillId="0" borderId="74" xfId="44" applyFont="1" applyBorder="1" applyAlignment="1">
      <alignment horizontal="center" vertical="center" wrapText="1"/>
    </xf>
    <xf numFmtId="0" fontId="7" fillId="0" borderId="67" xfId="44" applyFont="1" applyBorder="1" applyAlignment="1">
      <alignment horizontal="center" vertical="center" wrapText="1"/>
    </xf>
    <xf numFmtId="0" fontId="7" fillId="37" borderId="64" xfId="44" applyFont="1" applyFill="1" applyBorder="1" applyAlignment="1">
      <alignment horizontal="center" vertical="center" wrapText="1"/>
    </xf>
    <xf numFmtId="0" fontId="7" fillId="37" borderId="73" xfId="44" applyFont="1" applyFill="1" applyBorder="1" applyAlignment="1">
      <alignment horizontal="center" vertical="center" wrapText="1"/>
    </xf>
    <xf numFmtId="0" fontId="7" fillId="37" borderId="27" xfId="44" applyFont="1" applyFill="1" applyBorder="1" applyAlignment="1">
      <alignment horizontal="center" vertical="center" wrapText="1"/>
    </xf>
    <xf numFmtId="0" fontId="25" fillId="0" borderId="37"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9" xfId="0" applyFont="1" applyBorder="1" applyAlignment="1">
      <alignment horizontal="left" vertical="center"/>
    </xf>
    <xf numFmtId="0" fontId="25" fillId="0" borderId="50" xfId="0" applyFont="1" applyBorder="1" applyAlignment="1">
      <alignment horizontal="left" vertical="center"/>
    </xf>
    <xf numFmtId="0" fontId="25" fillId="0" borderId="34" xfId="0" applyFont="1" applyBorder="1" applyAlignment="1">
      <alignment horizontal="left" vertical="center"/>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0"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5" fillId="0" borderId="39" xfId="0" applyFont="1" applyBorder="1" applyAlignment="1">
      <alignment horizontal="left" vertical="center" wrapText="1"/>
    </xf>
    <xf numFmtId="0" fontId="25" fillId="0" borderId="50" xfId="0" applyFont="1" applyBorder="1" applyAlignment="1">
      <alignment horizontal="left" vertical="center" wrapText="1"/>
    </xf>
    <xf numFmtId="0" fontId="25" fillId="0" borderId="34" xfId="0" applyFont="1" applyBorder="1" applyAlignment="1">
      <alignment horizontal="left"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5" xfId="0" applyFont="1" applyBorder="1" applyAlignment="1">
      <alignment horizontal="center" vertical="center" wrapText="1"/>
    </xf>
    <xf numFmtId="0" fontId="25" fillId="0" borderId="39" xfId="42" applyFont="1" applyBorder="1" applyAlignment="1">
      <alignment horizontal="left" vertical="center"/>
    </xf>
    <xf numFmtId="0" fontId="25" fillId="0" borderId="50" xfId="42" applyFont="1" applyBorder="1" applyAlignment="1">
      <alignment horizontal="left" vertical="center"/>
    </xf>
    <xf numFmtId="0" fontId="25" fillId="0" borderId="34" xfId="42" applyFont="1" applyBorder="1" applyAlignment="1">
      <alignment horizontal="left" vertical="center"/>
    </xf>
    <xf numFmtId="0" fontId="4" fillId="0" borderId="63" xfId="42" applyFont="1" applyBorder="1" applyAlignment="1">
      <alignment horizontal="center" vertical="center" wrapText="1"/>
    </xf>
    <xf numFmtId="0" fontId="4" fillId="0" borderId="64" xfId="42" applyFont="1" applyBorder="1" applyAlignment="1">
      <alignment horizontal="center" vertical="center"/>
    </xf>
    <xf numFmtId="0" fontId="4" fillId="0" borderId="65" xfId="42" applyFont="1" applyBorder="1" applyAlignment="1">
      <alignment horizontal="center" vertical="center"/>
    </xf>
    <xf numFmtId="0" fontId="7" fillId="0" borderId="23" xfId="42" applyFont="1" applyBorder="1" applyAlignment="1">
      <alignment horizontal="left" vertical="center" wrapText="1"/>
    </xf>
    <xf numFmtId="0" fontId="7" fillId="0" borderId="25" xfId="42" applyFont="1" applyBorder="1" applyAlignment="1">
      <alignment horizontal="left" vertical="center" wrapText="1"/>
    </xf>
    <xf numFmtId="0" fontId="7" fillId="0" borderId="24" xfId="42" applyFont="1" applyBorder="1" applyAlignment="1">
      <alignment horizontal="left" vertical="center" wrapText="1"/>
    </xf>
    <xf numFmtId="0" fontId="25" fillId="0" borderId="37" xfId="42" applyFont="1" applyBorder="1" applyAlignment="1">
      <alignment horizontal="left" vertical="center"/>
    </xf>
    <xf numFmtId="0" fontId="25" fillId="0" borderId="46" xfId="42" applyFont="1" applyBorder="1" applyAlignment="1">
      <alignment horizontal="left" vertical="center"/>
    </xf>
    <xf numFmtId="0" fontId="25" fillId="0" borderId="47" xfId="42" applyFont="1" applyBorder="1" applyAlignment="1">
      <alignment horizontal="left" vertical="center"/>
    </xf>
    <xf numFmtId="0" fontId="25" fillId="36" borderId="48" xfId="42" applyFont="1" applyFill="1" applyBorder="1" applyAlignment="1">
      <alignment horizontal="left" vertical="center"/>
    </xf>
    <xf numFmtId="0" fontId="25" fillId="36" borderId="0" xfId="42" applyFont="1" applyFill="1" applyBorder="1" applyAlignment="1">
      <alignment horizontal="left" vertical="center"/>
    </xf>
    <xf numFmtId="0" fontId="25" fillId="36" borderId="49" xfId="42" applyFont="1" applyFill="1" applyBorder="1" applyAlignment="1">
      <alignment horizontal="left" vertical="center"/>
    </xf>
    <xf numFmtId="0" fontId="25" fillId="0" borderId="48" xfId="42" applyFont="1" applyBorder="1" applyAlignment="1">
      <alignment horizontal="left" vertical="center"/>
    </xf>
    <xf numFmtId="0" fontId="25" fillId="0" borderId="0" xfId="42" applyFont="1" applyBorder="1" applyAlignment="1">
      <alignment horizontal="left" vertical="center"/>
    </xf>
    <xf numFmtId="0" fontId="25" fillId="0" borderId="49" xfId="42" applyFont="1" applyBorder="1" applyAlignment="1">
      <alignment horizontal="left" vertical="center"/>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49" fontId="2" fillId="36" borderId="25" xfId="0" applyNumberFormat="1" applyFont="1" applyFill="1" applyBorder="1" applyAlignment="1">
      <alignment horizontal="center" vertical="center" wrapText="1"/>
    </xf>
    <xf numFmtId="49" fontId="2" fillId="36" borderId="13" xfId="0" applyNumberFormat="1" applyFont="1" applyFill="1" applyBorder="1" applyAlignment="1">
      <alignment horizontal="center" vertical="center" wrapText="1"/>
    </xf>
    <xf numFmtId="49" fontId="2" fillId="0" borderId="25" xfId="0" applyNumberFormat="1" applyFont="1" applyBorder="1" applyAlignment="1">
      <alignment horizontal="center" vertical="center" wrapText="1"/>
    </xf>
    <xf numFmtId="0" fontId="2" fillId="0" borderId="23" xfId="0" applyFont="1" applyBorder="1" applyAlignment="1">
      <alignment horizontal="center" vertical="center" wrapText="1"/>
    </xf>
    <xf numFmtId="49" fontId="2" fillId="36" borderId="24" xfId="0" applyNumberFormat="1" applyFont="1" applyFill="1" applyBorder="1" applyAlignment="1">
      <alignment horizontal="center" vertical="center" wrapText="1"/>
    </xf>
    <xf numFmtId="49" fontId="2" fillId="36" borderId="14"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0" xfId="0" applyNumberFormat="1" applyFont="1" applyBorder="1" applyAlignment="1">
      <alignment vertical="center" wrapText="1"/>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84" fillId="0" borderId="15" xfId="0" applyFont="1" applyFill="1" applyBorder="1" applyAlignment="1">
      <alignment horizontal="center" vertical="center" wrapText="1"/>
    </xf>
    <xf numFmtId="49" fontId="2" fillId="0" borderId="13" xfId="0" applyNumberFormat="1" applyFont="1" applyFill="1" applyBorder="1" applyAlignment="1">
      <alignment horizontal="left" vertical="center" wrapText="1" indent="1"/>
    </xf>
    <xf numFmtId="0" fontId="4" fillId="0" borderId="23" xfId="47" applyFont="1" applyBorder="1" applyAlignment="1">
      <alignment horizontal="center" vertical="center" wrapText="1"/>
    </xf>
    <xf numFmtId="0" fontId="4" fillId="0" borderId="25" xfId="47" applyFont="1" applyBorder="1" applyAlignment="1">
      <alignment horizontal="center" vertical="center" wrapText="1"/>
    </xf>
    <xf numFmtId="0" fontId="4" fillId="0" borderId="24" xfId="47"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0" fillId="0" borderId="37" xfId="0" applyFont="1" applyBorder="1" applyAlignment="1">
      <alignment horizontal="left" vertical="center"/>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39" xfId="0" applyFont="1" applyBorder="1" applyAlignment="1">
      <alignment horizontal="left" vertical="center"/>
    </xf>
    <xf numFmtId="0" fontId="30" fillId="0" borderId="50" xfId="0" applyFont="1" applyBorder="1" applyAlignment="1">
      <alignment horizontal="left" vertical="center"/>
    </xf>
    <xf numFmtId="0" fontId="30" fillId="0" borderId="34" xfId="0" applyFont="1" applyBorder="1" applyAlignment="1">
      <alignment horizontal="left" vertical="center"/>
    </xf>
    <xf numFmtId="0" fontId="30" fillId="0" borderId="0" xfId="0" applyFont="1" applyBorder="1" applyAlignment="1">
      <alignment horizontal="left" vertical="center"/>
    </xf>
    <xf numFmtId="0" fontId="4" fillId="0" borderId="6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7" fillId="0" borderId="70" xfId="0" applyFont="1" applyBorder="1" applyAlignment="1">
      <alignment horizontal="left" vertical="center" wrapText="1"/>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7" fillId="0" borderId="74" xfId="0" applyFont="1" applyBorder="1" applyAlignment="1">
      <alignment horizontal="center" vertical="center" wrapText="1"/>
    </xf>
    <xf numFmtId="0" fontId="7" fillId="0" borderId="68" xfId="0" applyFont="1" applyBorder="1" applyAlignment="1">
      <alignment horizontal="center" vertical="center" wrapText="1"/>
    </xf>
    <xf numFmtId="3" fontId="11" fillId="0" borderId="62" xfId="52" applyNumberFormat="1" applyFont="1" applyBorder="1" applyAlignment="1">
      <alignment horizontal="center" vertical="center" wrapText="1"/>
    </xf>
    <xf numFmtId="3" fontId="11" fillId="0" borderId="60" xfId="52" applyNumberFormat="1" applyFont="1" applyBorder="1" applyAlignment="1">
      <alignment horizontal="center" vertical="center" wrapText="1"/>
    </xf>
    <xf numFmtId="3" fontId="11" fillId="0" borderId="61" xfId="52" applyNumberFormat="1" applyFont="1" applyBorder="1" applyAlignment="1">
      <alignment horizontal="center" vertical="center" wrapText="1"/>
    </xf>
    <xf numFmtId="0" fontId="7" fillId="0" borderId="75"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76" xfId="0" applyFont="1" applyBorder="1" applyAlignment="1">
      <alignment horizontal="left" vertical="center" wrapText="1" indent="1"/>
    </xf>
    <xf numFmtId="3" fontId="30" fillId="0" borderId="0" xfId="52" applyNumberFormat="1" applyFont="1" applyBorder="1" applyAlignment="1">
      <alignment vertical="center" wrapText="1"/>
    </xf>
    <xf numFmtId="49" fontId="3" fillId="0" borderId="0" xfId="0" applyNumberFormat="1" applyFont="1" applyBorder="1" applyAlignment="1">
      <alignment horizontal="left" vertical="center" wrapText="1"/>
    </xf>
    <xf numFmtId="3" fontId="8" fillId="0" borderId="0" xfId="52" applyNumberFormat="1" applyFont="1" applyBorder="1" applyAlignment="1">
      <alignment vertical="center" wrapText="1"/>
    </xf>
    <xf numFmtId="3" fontId="7" fillId="0" borderId="15" xfId="52" applyNumberFormat="1" applyFont="1" applyBorder="1" applyAlignment="1">
      <alignment horizontal="center" vertical="center" wrapText="1"/>
    </xf>
    <xf numFmtId="0" fontId="4" fillId="0" borderId="13" xfId="0" applyFont="1" applyBorder="1" applyAlignment="1">
      <alignment horizontal="center" vertical="center" wrapText="1"/>
    </xf>
    <xf numFmtId="3" fontId="8" fillId="0" borderId="0" xfId="52" applyNumberFormat="1" applyFont="1" applyBorder="1" applyAlignment="1">
      <alignment horizontal="center" vertical="center" wrapText="1"/>
    </xf>
    <xf numFmtId="0" fontId="4" fillId="0" borderId="14" xfId="0" applyFont="1" applyBorder="1" applyAlignment="1">
      <alignment horizontal="center" vertical="center" wrapText="1"/>
    </xf>
    <xf numFmtId="3" fontId="11" fillId="0" borderId="70" xfId="49" applyNumberFormat="1" applyFont="1" applyBorder="1" applyAlignment="1">
      <alignment horizontal="center" vertical="center" wrapText="1"/>
    </xf>
    <xf numFmtId="3" fontId="11" fillId="0" borderId="71" xfId="49" applyNumberFormat="1" applyFont="1" applyBorder="1" applyAlignment="1">
      <alignment horizontal="center" vertical="center" wrapText="1"/>
    </xf>
    <xf numFmtId="3" fontId="11" fillId="0" borderId="72" xfId="49" applyNumberFormat="1" applyFont="1" applyBorder="1" applyAlignment="1">
      <alignment horizontal="center" vertical="center" wrapText="1"/>
    </xf>
    <xf numFmtId="3" fontId="7" fillId="0" borderId="70" xfId="49" applyNumberFormat="1" applyFont="1"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60" fillId="32" borderId="15" xfId="45" applyFont="1" applyFill="1" applyBorder="1" applyAlignment="1"/>
    <xf numFmtId="0" fontId="60" fillId="32" borderId="13" xfId="45" applyFont="1" applyFill="1" applyBorder="1" applyAlignment="1"/>
    <xf numFmtId="0" fontId="60" fillId="0" borderId="15" xfId="45" applyFont="1" applyBorder="1" applyAlignment="1"/>
    <xf numFmtId="0" fontId="60" fillId="0" borderId="13" xfId="45" applyFont="1" applyBorder="1" applyAlignment="1"/>
    <xf numFmtId="0" fontId="7" fillId="0" borderId="70" xfId="0" applyFont="1" applyBorder="1" applyAlignment="1">
      <alignment horizontal="left" wrapText="1"/>
    </xf>
    <xf numFmtId="0" fontId="7" fillId="0" borderId="71" xfId="0" applyFont="1" applyBorder="1" applyAlignment="1">
      <alignment horizontal="left" wrapText="1"/>
    </xf>
    <xf numFmtId="0" fontId="7" fillId="0" borderId="72" xfId="0" applyFont="1" applyBorder="1" applyAlignment="1">
      <alignment horizontal="left" wrapText="1"/>
    </xf>
    <xf numFmtId="0" fontId="11" fillId="0" borderId="62"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0" fontId="60" fillId="32" borderId="32" xfId="45" applyFont="1" applyFill="1" applyBorder="1" applyAlignment="1">
      <alignment horizontal="left" vertical="center" indent="1"/>
    </xf>
    <xf numFmtId="0" fontId="60" fillId="32" borderId="33" xfId="45" applyFont="1" applyFill="1" applyBorder="1" applyAlignment="1">
      <alignment horizontal="left" vertical="center" indent="1"/>
    </xf>
    <xf numFmtId="49" fontId="8" fillId="0" borderId="0" xfId="0" applyNumberFormat="1" applyFont="1" applyBorder="1" applyAlignment="1">
      <alignment vertical="center" wrapText="1"/>
    </xf>
    <xf numFmtId="0" fontId="7" fillId="0" borderId="23" xfId="45" applyFont="1" applyBorder="1" applyAlignment="1" applyProtection="1">
      <alignment horizontal="center" vertical="center"/>
    </xf>
    <xf numFmtId="0" fontId="7" fillId="0" borderId="25" xfId="45" applyFont="1" applyBorder="1" applyAlignment="1" applyProtection="1">
      <alignment horizontal="center" vertical="center"/>
    </xf>
    <xf numFmtId="0" fontId="7" fillId="0" borderId="21" xfId="45" applyFont="1" applyBorder="1" applyAlignment="1" applyProtection="1">
      <alignment horizontal="center" vertical="center"/>
    </xf>
    <xf numFmtId="0" fontId="7" fillId="0" borderId="19" xfId="45" applyFont="1" applyBorder="1" applyAlignment="1" applyProtection="1">
      <alignment horizontal="center" vertical="center"/>
    </xf>
    <xf numFmtId="170" fontId="7" fillId="0" borderId="25" xfId="45" applyNumberFormat="1" applyFont="1" applyBorder="1" applyAlignment="1" applyProtection="1">
      <alignment horizontal="center" vertical="center"/>
    </xf>
    <xf numFmtId="0" fontId="7" fillId="35" borderId="75" xfId="45" applyFont="1" applyFill="1" applyBorder="1" applyAlignment="1" applyProtection="1">
      <alignment horizontal="left"/>
    </xf>
    <xf numFmtId="0" fontId="7" fillId="35" borderId="34" xfId="45" applyFont="1" applyFill="1" applyBorder="1" applyAlignment="1" applyProtection="1">
      <alignment horizontal="left"/>
    </xf>
    <xf numFmtId="0" fontId="7" fillId="0" borderId="22" xfId="45" applyFont="1" applyBorder="1" applyAlignment="1" applyProtection="1">
      <alignment horizontal="center" vertical="top" wrapText="1"/>
    </xf>
    <xf numFmtId="0" fontId="7" fillId="0" borderId="15" xfId="45" applyFont="1" applyBorder="1" applyAlignment="1" applyProtection="1">
      <alignment horizontal="center" vertical="top" wrapText="1"/>
    </xf>
    <xf numFmtId="0" fontId="67" fillId="0" borderId="77" xfId="45" applyFont="1" applyBorder="1" applyAlignment="1" applyProtection="1">
      <alignment horizontal="left" vertical="center" wrapText="1"/>
    </xf>
    <xf numFmtId="0" fontId="67" fillId="0" borderId="46" xfId="45" applyFont="1" applyBorder="1" applyAlignment="1" applyProtection="1">
      <alignment horizontal="left" vertical="center" wrapText="1"/>
    </xf>
    <xf numFmtId="0" fontId="67" fillId="0" borderId="78" xfId="45" applyFont="1" applyBorder="1" applyAlignment="1" applyProtection="1">
      <alignment horizontal="left" vertical="center" wrapText="1"/>
    </xf>
    <xf numFmtId="0" fontId="8" fillId="0" borderId="32" xfId="45" applyFont="1" applyBorder="1" applyAlignment="1" applyProtection="1">
      <alignment horizontal="center"/>
    </xf>
    <xf numFmtId="0" fontId="8" fillId="0" borderId="33" xfId="45" applyFont="1" applyBorder="1" applyAlignment="1" applyProtection="1">
      <alignment horizont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35" xfId="45" applyFont="1" applyBorder="1" applyAlignment="1">
      <alignment horizontal="center" vertical="center" wrapText="1"/>
    </xf>
    <xf numFmtId="0" fontId="7" fillId="0" borderId="22" xfId="45" applyFont="1" applyBorder="1" applyAlignment="1">
      <alignment horizontal="center" vertical="center" wrapText="1"/>
    </xf>
    <xf numFmtId="0" fontId="7" fillId="0" borderId="31" xfId="45" applyFont="1" applyBorder="1" applyAlignment="1">
      <alignment horizontal="center" vertical="center"/>
    </xf>
    <xf numFmtId="0" fontId="7" fillId="0" borderId="19" xfId="45" applyFont="1" applyBorder="1" applyAlignment="1">
      <alignment horizontal="center" vertical="center"/>
    </xf>
    <xf numFmtId="3" fontId="7" fillId="0" borderId="31" xfId="45" applyNumberFormat="1" applyFont="1" applyBorder="1" applyAlignment="1">
      <alignment horizontal="center" vertical="center"/>
    </xf>
    <xf numFmtId="0" fontId="8" fillId="0" borderId="32" xfId="45" applyFont="1" applyBorder="1" applyAlignment="1">
      <alignment horizontal="center" vertical="center"/>
    </xf>
    <xf numFmtId="0" fontId="8" fillId="0" borderId="33" xfId="45" applyFont="1" applyBorder="1" applyAlignment="1">
      <alignment horizontal="center" vertical="center"/>
    </xf>
    <xf numFmtId="0" fontId="7" fillId="35" borderId="75" xfId="45" applyFont="1" applyFill="1" applyBorder="1" applyAlignment="1">
      <alignment horizontal="left" vertical="center" wrapText="1"/>
    </xf>
    <xf numFmtId="0" fontId="7" fillId="35" borderId="34" xfId="45" applyFont="1" applyFill="1" applyBorder="1" applyAlignment="1">
      <alignment horizontal="left" vertical="center" wrapText="1"/>
    </xf>
    <xf numFmtId="0" fontId="7" fillId="0" borderId="22" xfId="45" applyFont="1" applyBorder="1" applyAlignment="1">
      <alignment horizontal="center" vertical="center"/>
    </xf>
    <xf numFmtId="0" fontId="7" fillId="0" borderId="21" xfId="45" applyFont="1" applyBorder="1" applyAlignment="1">
      <alignment horizontal="center" vertical="center"/>
    </xf>
    <xf numFmtId="0" fontId="7" fillId="0" borderId="15" xfId="45" applyFont="1" applyBorder="1" applyAlignment="1">
      <alignment horizontal="center" vertical="center" wrapText="1"/>
    </xf>
    <xf numFmtId="0" fontId="67" fillId="0" borderId="75" xfId="45" applyFont="1" applyBorder="1" applyAlignment="1" applyProtection="1">
      <alignment horizontal="left" vertical="center" wrapText="1"/>
    </xf>
    <xf numFmtId="0" fontId="67" fillId="0" borderId="50" xfId="45" applyFont="1" applyBorder="1" applyAlignment="1" applyProtection="1">
      <alignment horizontal="left" vertical="center" wrapText="1"/>
    </xf>
    <xf numFmtId="0" fontId="67" fillId="0" borderId="76" xfId="45" applyFont="1" applyBorder="1" applyAlignment="1" applyProtection="1">
      <alignment horizontal="left" vertical="center" wrapText="1"/>
    </xf>
    <xf numFmtId="0" fontId="8" fillId="0" borderId="22" xfId="45" applyFont="1" applyBorder="1" applyAlignment="1">
      <alignment horizontal="center" vertical="center" wrapText="1"/>
    </xf>
    <xf numFmtId="0" fontId="7" fillId="0" borderId="21" xfId="45" applyFont="1" applyBorder="1" applyAlignment="1">
      <alignment horizontal="center" vertical="center" wrapText="1"/>
    </xf>
    <xf numFmtId="0" fontId="7" fillId="24" borderId="70" xfId="45" applyFont="1" applyFill="1" applyBorder="1" applyAlignment="1">
      <alignment horizontal="left" vertical="center" wrapText="1"/>
    </xf>
    <xf numFmtId="0" fontId="7" fillId="24" borderId="45" xfId="45" applyFont="1" applyFill="1" applyBorder="1" applyAlignment="1">
      <alignment horizontal="left" vertical="center" wrapText="1"/>
    </xf>
    <xf numFmtId="0" fontId="7" fillId="35" borderId="70" xfId="45" applyFont="1" applyFill="1" applyBorder="1" applyAlignment="1">
      <alignment vertical="center" wrapText="1"/>
    </xf>
    <xf numFmtId="0" fontId="8" fillId="35" borderId="45" xfId="45" applyFont="1" applyFill="1" applyBorder="1" applyAlignment="1">
      <alignment vertical="center" wrapText="1"/>
    </xf>
    <xf numFmtId="0" fontId="60" fillId="0" borderId="70" xfId="45" applyFont="1" applyBorder="1" applyAlignment="1" applyProtection="1">
      <alignment horizontal="left" vertical="center" wrapText="1"/>
    </xf>
    <xf numFmtId="0" fontId="60" fillId="0" borderId="71" xfId="45" applyFont="1" applyBorder="1" applyAlignment="1" applyProtection="1">
      <alignment horizontal="left" vertical="center" wrapText="1"/>
    </xf>
    <xf numFmtId="0" fontId="60" fillId="0" borderId="72" xfId="45" applyFont="1" applyBorder="1" applyAlignment="1" applyProtection="1">
      <alignment horizontal="left" vertical="center" wrapText="1"/>
    </xf>
    <xf numFmtId="3" fontId="60" fillId="0" borderId="69" xfId="45" applyNumberFormat="1" applyFont="1" applyBorder="1" applyAlignment="1">
      <alignment horizontal="center" vertical="center" wrapText="1"/>
    </xf>
    <xf numFmtId="0" fontId="25" fillId="0" borderId="51" xfId="45" applyFont="1" applyBorder="1" applyAlignment="1">
      <alignment horizontal="center"/>
    </xf>
    <xf numFmtId="0" fontId="60" fillId="0" borderId="22" xfId="45" applyFont="1" applyBorder="1" applyAlignment="1">
      <alignment horizontal="center" vertical="center"/>
    </xf>
    <xf numFmtId="0" fontId="60" fillId="0" borderId="31" xfId="45" applyFont="1" applyBorder="1" applyAlignment="1">
      <alignment horizontal="center" vertical="center"/>
    </xf>
    <xf numFmtId="0" fontId="60" fillId="0" borderId="16" xfId="45" applyFont="1" applyBorder="1" applyAlignment="1">
      <alignment horizontal="center" vertical="center"/>
    </xf>
    <xf numFmtId="0" fontId="60" fillId="0" borderId="17" xfId="45" applyFont="1" applyBorder="1" applyAlignment="1">
      <alignment horizontal="center" vertical="center"/>
    </xf>
    <xf numFmtId="0" fontId="60" fillId="0" borderId="48" xfId="45" applyFont="1" applyBorder="1" applyAlignment="1">
      <alignment horizontal="center" vertical="center"/>
    </xf>
    <xf numFmtId="0" fontId="60" fillId="0" borderId="0" xfId="45" applyFont="1" applyBorder="1" applyAlignment="1">
      <alignment horizontal="center" vertical="center"/>
    </xf>
    <xf numFmtId="0" fontId="60" fillId="0" borderId="49" xfId="45" applyFont="1" applyBorder="1" applyAlignment="1">
      <alignment horizontal="center" vertical="center"/>
    </xf>
    <xf numFmtId="0" fontId="25" fillId="0" borderId="79" xfId="45" applyFont="1" applyBorder="1" applyAlignment="1"/>
    <xf numFmtId="0" fontId="25" fillId="0" borderId="54" xfId="45" applyFont="1" applyBorder="1" applyAlignment="1"/>
    <xf numFmtId="0" fontId="25" fillId="0" borderId="80" xfId="45" applyFont="1" applyBorder="1" applyAlignment="1"/>
    <xf numFmtId="0" fontId="25" fillId="0" borderId="32" xfId="45" applyFont="1" applyBorder="1" applyAlignment="1">
      <alignment horizontal="center"/>
    </xf>
    <xf numFmtId="0" fontId="25" fillId="0" borderId="33" xfId="45" applyFont="1" applyBorder="1" applyAlignment="1">
      <alignment horizontal="center"/>
    </xf>
    <xf numFmtId="0" fontId="7" fillId="35" borderId="66" xfId="45" applyFont="1" applyFill="1" applyBorder="1" applyAlignment="1">
      <alignment vertical="center" wrapText="1"/>
    </xf>
    <xf numFmtId="0" fontId="8" fillId="0" borderId="58" xfId="45" applyFont="1" applyBorder="1" applyAlignment="1">
      <alignment vertical="center" wrapText="1"/>
    </xf>
    <xf numFmtId="0" fontId="7" fillId="35" borderId="77" xfId="45" applyFont="1" applyFill="1" applyBorder="1" applyAlignment="1">
      <alignment vertical="center" wrapText="1"/>
    </xf>
    <xf numFmtId="0" fontId="8" fillId="35" borderId="47" xfId="45" applyFont="1" applyFill="1" applyBorder="1" applyAlignment="1">
      <alignment vertical="center" wrapText="1"/>
    </xf>
    <xf numFmtId="0" fontId="7" fillId="35" borderId="59" xfId="45" applyFont="1" applyFill="1" applyBorder="1" applyAlignment="1">
      <alignment horizontal="left" vertical="center" wrapText="1"/>
    </xf>
    <xf numFmtId="0" fontId="7" fillId="35" borderId="28" xfId="45" applyFont="1" applyFill="1" applyBorder="1" applyAlignment="1">
      <alignment horizontal="left" vertical="center" wrapText="1"/>
    </xf>
    <xf numFmtId="0" fontId="7" fillId="24" borderId="75" xfId="45" applyFont="1" applyFill="1" applyBorder="1" applyAlignment="1">
      <alignment horizontal="left" vertical="center" wrapText="1"/>
    </xf>
    <xf numFmtId="0" fontId="7" fillId="24" borderId="34" xfId="45" applyFont="1" applyFill="1" applyBorder="1" applyAlignment="1">
      <alignment horizontal="left" vertical="center" wrapText="1"/>
    </xf>
    <xf numFmtId="0" fontId="8" fillId="0" borderId="50" xfId="0" applyFont="1" applyBorder="1" applyAlignment="1">
      <alignment horizontal="left"/>
    </xf>
    <xf numFmtId="0" fontId="4" fillId="0" borderId="58" xfId="0" applyFont="1" applyBorder="1" applyAlignment="1">
      <alignment horizontal="center" vertical="center" wrapText="1"/>
    </xf>
    <xf numFmtId="49" fontId="35" fillId="0" borderId="0" xfId="0" applyNumberFormat="1" applyFont="1" applyBorder="1"/>
    <xf numFmtId="49" fontId="2" fillId="36" borderId="13" xfId="0" applyNumberFormat="1" applyFont="1" applyFill="1" applyBorder="1" applyAlignment="1">
      <alignment horizontal="left" vertical="top" indent="1"/>
    </xf>
    <xf numFmtId="49" fontId="3" fillId="0" borderId="13" xfId="0" applyNumberFormat="1" applyFont="1" applyFill="1" applyBorder="1" applyAlignment="1">
      <alignment horizontal="left" vertical="top" wrapText="1"/>
    </xf>
    <xf numFmtId="49" fontId="7" fillId="0" borderId="19"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13"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indent="1"/>
    </xf>
    <xf numFmtId="49" fontId="8" fillId="0" borderId="13" xfId="0" applyNumberFormat="1" applyFont="1" applyFill="1" applyBorder="1" applyAlignment="1">
      <alignment horizontal="left" wrapText="1" indent="1"/>
    </xf>
    <xf numFmtId="49" fontId="8" fillId="0" borderId="13" xfId="0" applyNumberFormat="1" applyFont="1" applyFill="1" applyBorder="1" applyAlignment="1">
      <alignment horizontal="left" vertical="center" wrapText="1"/>
    </xf>
    <xf numFmtId="49" fontId="8" fillId="36" borderId="13" xfId="0" applyNumberFormat="1" applyFont="1" applyFill="1" applyBorder="1" applyAlignment="1">
      <alignment horizontal="left" vertical="top" wrapText="1" indent="1"/>
    </xf>
    <xf numFmtId="49" fontId="7" fillId="0" borderId="17" xfId="0" applyNumberFormat="1" applyFont="1" applyFill="1" applyBorder="1" applyAlignment="1">
      <alignment horizontal="left" vertical="top" wrapText="1" indent="1"/>
    </xf>
    <xf numFmtId="49" fontId="8" fillId="0" borderId="0" xfId="0" applyNumberFormat="1" applyFont="1" applyAlignment="1">
      <alignment horizontal="left" wrapText="1"/>
    </xf>
    <xf numFmtId="49" fontId="8" fillId="0" borderId="0" xfId="0" applyNumberFormat="1" applyFont="1" applyFill="1" applyBorder="1" applyAlignment="1">
      <alignment horizontal="left" wrapText="1"/>
    </xf>
    <xf numFmtId="49" fontId="8" fillId="0" borderId="0" xfId="0" applyNumberFormat="1" applyFont="1" applyFill="1" applyAlignment="1">
      <alignment horizontal="left" wrapText="1"/>
    </xf>
    <xf numFmtId="0" fontId="7"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7" fillId="0" borderId="0" xfId="44" applyFont="1" applyBorder="1" applyAlignment="1">
      <alignment horizontal="center" vertical="center"/>
    </xf>
    <xf numFmtId="0" fontId="8" fillId="0" borderId="0" xfId="44" applyFont="1"/>
    <xf numFmtId="0" fontId="7" fillId="0" borderId="70" xfId="44" applyFont="1" applyBorder="1" applyAlignment="1">
      <alignment horizontal="left" vertical="center" wrapText="1" indent="1"/>
    </xf>
    <xf numFmtId="0" fontId="7" fillId="0" borderId="71" xfId="44" applyFont="1" applyBorder="1" applyAlignment="1">
      <alignment horizontal="left" vertical="center" wrapText="1" indent="1"/>
    </xf>
    <xf numFmtId="0" fontId="7" fillId="0" borderId="72" xfId="44" applyFont="1" applyBorder="1" applyAlignment="1">
      <alignment horizontal="left" vertical="center" wrapText="1" indent="1"/>
    </xf>
    <xf numFmtId="0" fontId="7" fillId="0" borderId="23" xfId="44" applyFont="1" applyBorder="1" applyAlignment="1">
      <alignment horizontal="center" vertical="center" wrapText="1"/>
    </xf>
    <xf numFmtId="0" fontId="7" fillId="0" borderId="64" xfId="44" applyFont="1" applyBorder="1" applyAlignment="1">
      <alignment horizontal="center" vertical="center"/>
    </xf>
    <xf numFmtId="0" fontId="7" fillId="0" borderId="65" xfId="44" applyFont="1" applyBorder="1" applyAlignment="1">
      <alignment horizontal="center" vertical="center" wrapText="1"/>
    </xf>
    <xf numFmtId="0" fontId="7" fillId="0" borderId="15" xfId="44" applyFont="1" applyBorder="1" applyAlignment="1">
      <alignment horizontal="center" vertical="center" wrapText="1"/>
    </xf>
    <xf numFmtId="0" fontId="7" fillId="0" borderId="73" xfId="44" applyFont="1" applyBorder="1" applyAlignment="1">
      <alignment horizontal="center" vertical="center"/>
    </xf>
    <xf numFmtId="0" fontId="7" fillId="0" borderId="20" xfId="44" applyFont="1" applyBorder="1" applyAlignment="1">
      <alignment horizontal="center" vertical="center"/>
    </xf>
    <xf numFmtId="0" fontId="7" fillId="0" borderId="28" xfId="44" applyFont="1" applyBorder="1" applyAlignment="1">
      <alignment horizontal="center" vertical="center"/>
    </xf>
    <xf numFmtId="0" fontId="7" fillId="0" borderId="69" xfId="44" applyFont="1" applyBorder="1" applyAlignment="1">
      <alignment horizontal="center" vertical="center" wrapText="1"/>
    </xf>
    <xf numFmtId="0" fontId="7" fillId="0" borderId="16" xfId="44" applyFont="1" applyBorder="1" applyAlignment="1">
      <alignment horizontal="center" vertical="center" wrapText="1"/>
    </xf>
    <xf numFmtId="0" fontId="7" fillId="0" borderId="27" xfId="44" applyFont="1" applyBorder="1" applyAlignment="1">
      <alignment horizontal="center" vertical="center"/>
    </xf>
    <xf numFmtId="0" fontId="7" fillId="0" borderId="17" xfId="44" applyFont="1" applyBorder="1" applyAlignment="1">
      <alignment horizontal="center" vertical="center" wrapText="1"/>
    </xf>
    <xf numFmtId="0" fontId="7" fillId="0" borderId="29" xfId="44" applyFont="1" applyBorder="1" applyAlignment="1">
      <alignment horizontal="center" vertical="center" wrapText="1"/>
    </xf>
    <xf numFmtId="0" fontId="7" fillId="0" borderId="51" xfId="44" applyFont="1" applyBorder="1" applyAlignment="1">
      <alignment horizontal="center" vertical="center" wrapText="1"/>
    </xf>
    <xf numFmtId="0" fontId="7" fillId="0" borderId="22" xfId="44" applyFont="1" applyBorder="1" applyAlignment="1">
      <alignment vertical="center"/>
    </xf>
    <xf numFmtId="0" fontId="7" fillId="0" borderId="31" xfId="44" applyFont="1" applyBorder="1" applyAlignment="1">
      <alignment vertical="center"/>
    </xf>
    <xf numFmtId="0" fontId="7" fillId="0" borderId="31" xfId="44" applyFont="1" applyBorder="1" applyAlignment="1">
      <alignment horizontal="center" vertical="center"/>
    </xf>
    <xf numFmtId="0" fontId="7" fillId="0" borderId="39" xfId="44" applyFont="1" applyBorder="1" applyAlignment="1">
      <alignment horizontal="center" vertical="center"/>
    </xf>
    <xf numFmtId="0" fontId="7" fillId="0" borderId="36" xfId="44" applyFont="1" applyBorder="1" applyAlignment="1">
      <alignment horizontal="center" vertical="center"/>
    </xf>
    <xf numFmtId="0" fontId="8" fillId="0" borderId="15" xfId="44" applyFont="1" applyBorder="1" applyAlignment="1">
      <alignment horizontal="center" vertical="center"/>
    </xf>
    <xf numFmtId="0" fontId="7" fillId="0" borderId="13" xfId="44" applyFont="1" applyBorder="1" applyAlignment="1">
      <alignment horizontal="left" vertical="center" indent="1"/>
    </xf>
    <xf numFmtId="3" fontId="8" fillId="0" borderId="0" xfId="44" applyNumberFormat="1" applyFont="1"/>
    <xf numFmtId="0" fontId="8" fillId="35" borderId="13" xfId="46" applyFont="1" applyFill="1" applyBorder="1" applyAlignment="1">
      <alignment horizontal="right" vertical="center" wrapText="1" indent="1"/>
    </xf>
    <xf numFmtId="3" fontId="8" fillId="0" borderId="13" xfId="0" applyNumberFormat="1" applyFont="1" applyFill="1" applyBorder="1" applyAlignment="1">
      <alignment horizontal="center" vertical="center" wrapText="1"/>
    </xf>
    <xf numFmtId="3" fontId="8" fillId="35" borderId="20" xfId="0" applyNumberFormat="1" applyFont="1" applyFill="1" applyBorder="1" applyAlignment="1">
      <alignment horizontal="right" vertical="center" wrapText="1" indent="1"/>
    </xf>
    <xf numFmtId="166" fontId="8" fillId="24" borderId="13" xfId="0" applyNumberFormat="1" applyFont="1" applyFill="1" applyBorder="1" applyAlignment="1">
      <alignment horizontal="right" vertical="center" wrapText="1" indent="1"/>
    </xf>
    <xf numFmtId="166" fontId="8" fillId="0" borderId="13" xfId="0" applyNumberFormat="1" applyFont="1" applyFill="1" applyBorder="1" applyAlignment="1">
      <alignment horizontal="center" vertical="center" wrapText="1"/>
    </xf>
    <xf numFmtId="0" fontId="8" fillId="0" borderId="13" xfId="44" applyFont="1" applyBorder="1" applyAlignment="1">
      <alignment horizontal="left" vertical="center" indent="1"/>
    </xf>
    <xf numFmtId="0" fontId="8" fillId="0" borderId="16" xfId="44" applyFont="1" applyBorder="1" applyAlignment="1">
      <alignment horizontal="center" vertical="center"/>
    </xf>
    <xf numFmtId="0" fontId="8" fillId="0" borderId="17" xfId="44" applyFont="1" applyBorder="1" applyAlignment="1">
      <alignment horizontal="left" vertical="center" indent="1"/>
    </xf>
    <xf numFmtId="168" fontId="8" fillId="24" borderId="17" xfId="0" applyNumberFormat="1" applyFont="1" applyFill="1" applyBorder="1" applyAlignment="1">
      <alignment horizontal="right" vertical="center" wrapText="1" indent="1"/>
    </xf>
    <xf numFmtId="166" fontId="8" fillId="0" borderId="17" xfId="0" applyNumberFormat="1" applyFont="1" applyFill="1" applyBorder="1" applyAlignment="1">
      <alignment horizontal="center" vertical="center" wrapText="1"/>
    </xf>
    <xf numFmtId="0" fontId="8" fillId="0" borderId="0" xfId="44" applyFont="1" applyAlignment="1">
      <alignment horizontal="right"/>
    </xf>
    <xf numFmtId="0" fontId="25" fillId="0" borderId="0" xfId="44" applyFont="1"/>
    <xf numFmtId="0" fontId="32" fillId="0" borderId="0" xfId="0" applyFont="1" applyBorder="1" applyAlignment="1">
      <alignment horizontal="left"/>
    </xf>
    <xf numFmtId="0" fontId="2" fillId="0" borderId="59" xfId="0" applyFont="1" applyBorder="1" applyAlignment="1">
      <alignment horizontal="left" vertical="center" wrapText="1" indent="1"/>
    </xf>
    <xf numFmtId="0" fontId="2" fillId="0" borderId="52" xfId="0" applyFont="1" applyBorder="1" applyAlignment="1">
      <alignment horizontal="left" vertical="center" wrapText="1" indent="1"/>
    </xf>
    <xf numFmtId="0" fontId="2" fillId="0" borderId="40" xfId="0" applyFont="1" applyBorder="1" applyAlignment="1">
      <alignment horizontal="left" vertical="center" wrapText="1" indent="1"/>
    </xf>
    <xf numFmtId="0" fontId="32" fillId="0" borderId="0" xfId="0" applyFont="1" applyBorder="1" applyAlignment="1">
      <alignment horizontal="left" vertical="center"/>
    </xf>
    <xf numFmtId="14" fontId="32" fillId="0" borderId="0" xfId="0" applyNumberFormat="1" applyFont="1" applyBorder="1" applyAlignment="1">
      <alignment horizontal="left" vertical="center"/>
    </xf>
    <xf numFmtId="0" fontId="32" fillId="0" borderId="0" xfId="0" applyFont="1" applyBorder="1" applyAlignment="1">
      <alignment horizontal="left" vertical="center" wrapText="1"/>
    </xf>
    <xf numFmtId="3" fontId="32" fillId="0" borderId="0" xfId="0" applyNumberFormat="1" applyFont="1" applyBorder="1" applyAlignment="1">
      <alignment horizontal="left" vertical="center"/>
    </xf>
    <xf numFmtId="0" fontId="72" fillId="0" borderId="37" xfId="0" applyFont="1" applyBorder="1" applyAlignment="1">
      <alignment horizontal="left" vertical="center"/>
    </xf>
    <xf numFmtId="0" fontId="72" fillId="0" borderId="46" xfId="0" applyFont="1" applyBorder="1" applyAlignment="1">
      <alignment horizontal="left" vertical="center"/>
    </xf>
    <xf numFmtId="0" fontId="72" fillId="0" borderId="47" xfId="0" applyFont="1" applyBorder="1" applyAlignment="1">
      <alignment horizontal="left" vertical="center"/>
    </xf>
    <xf numFmtId="0" fontId="72" fillId="0" borderId="39" xfId="0" applyFont="1" applyBorder="1" applyAlignment="1">
      <alignment horizontal="left" vertical="center" wrapText="1"/>
    </xf>
    <xf numFmtId="0" fontId="72" fillId="0" borderId="50" xfId="0" applyFont="1" applyBorder="1" applyAlignment="1">
      <alignment horizontal="left" vertical="center" wrapText="1"/>
    </xf>
    <xf numFmtId="0" fontId="72" fillId="0" borderId="34" xfId="0" applyFont="1" applyBorder="1" applyAlignment="1">
      <alignment horizontal="left" vertical="center" wrapText="1"/>
    </xf>
    <xf numFmtId="0" fontId="72" fillId="0" borderId="0" xfId="0" applyFont="1" applyBorder="1" applyAlignment="1">
      <alignment vertical="center"/>
    </xf>
    <xf numFmtId="0" fontId="2" fillId="0" borderId="75"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3" fillId="0" borderId="14" xfId="0" applyFont="1" applyFill="1" applyBorder="1" applyAlignment="1">
      <alignment horizontal="center" vertical="center" wrapText="1"/>
    </xf>
    <xf numFmtId="166" fontId="2" fillId="42" borderId="13" xfId="0" applyNumberFormat="1" applyFont="1" applyFill="1" applyBorder="1" applyAlignment="1">
      <alignment horizontal="right" vertical="center" wrapText="1" indent="1"/>
    </xf>
    <xf numFmtId="166" fontId="2" fillId="40" borderId="13" xfId="0" applyNumberFormat="1" applyFont="1" applyFill="1" applyBorder="1" applyAlignment="1">
      <alignment horizontal="right" vertical="center" wrapText="1" indent="1"/>
    </xf>
    <xf numFmtId="0" fontId="72" fillId="0" borderId="0" xfId="0" applyFont="1" applyFill="1" applyBorder="1" applyAlignment="1">
      <alignment horizontal="right" vertical="center"/>
    </xf>
    <xf numFmtId="0" fontId="72" fillId="0" borderId="0" xfId="0" applyFont="1" applyFill="1" applyBorder="1" applyAlignment="1">
      <alignment vertical="center"/>
    </xf>
    <xf numFmtId="3" fontId="72" fillId="0" borderId="0" xfId="0" applyNumberFormat="1" applyFont="1" applyFill="1" applyBorder="1" applyAlignment="1">
      <alignment vertical="center"/>
    </xf>
    <xf numFmtId="0" fontId="72" fillId="0" borderId="0" xfId="0" applyFont="1" applyFill="1" applyBorder="1" applyAlignment="1">
      <alignment horizontal="left" wrapText="1"/>
    </xf>
    <xf numFmtId="49" fontId="72" fillId="0" borderId="0" xfId="0" applyNumberFormat="1" applyFont="1" applyAlignment="1">
      <alignment vertical="center" wrapText="1"/>
    </xf>
  </cellXfs>
  <cellStyles count="10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čiarky 2 2" xfId="29"/>
    <cellStyle name="čiarky 3" xfId="30"/>
    <cellStyle name="Explanatory Text" xfId="31"/>
    <cellStyle name="Good" xfId="32"/>
    <cellStyle name="Heading 1" xfId="33"/>
    <cellStyle name="Heading 2" xfId="34"/>
    <cellStyle name="Heading 3" xfId="35"/>
    <cellStyle name="Heading 4" xfId="36"/>
    <cellStyle name="Hypertextové prepojenie" xfId="37" builtinId="8"/>
    <cellStyle name="Check Cell" xfId="38"/>
    <cellStyle name="Input" xfId="39"/>
    <cellStyle name="Linked Cell" xfId="40"/>
    <cellStyle name="Neutral" xfId="41"/>
    <cellStyle name="Normálna" xfId="0" builtinId="0"/>
    <cellStyle name="Normálna 2" xfId="42"/>
    <cellStyle name="Normálna 2 2" xfId="43"/>
    <cellStyle name="normálne 2" xfId="44"/>
    <cellStyle name="normálne 3" xfId="45"/>
    <cellStyle name="normálne 3 2" xfId="46"/>
    <cellStyle name="normálne 4" xfId="47"/>
    <cellStyle name="normálne 4 2" xfId="48"/>
    <cellStyle name="normálne_Databazy_VVŠ_2007_ severská" xfId="49"/>
    <cellStyle name="normálne_Databazy_VVŠ_2007_ severská 2" xfId="50"/>
    <cellStyle name="normálne_Databazy_VVŠ_2007_ severská 4" xfId="51"/>
    <cellStyle name="normálne_sprava_VVŠ_2004_tabuľky_vláda" xfId="52"/>
    <cellStyle name="normální_List1" xfId="53"/>
    <cellStyle name="Note" xfId="54"/>
    <cellStyle name="Note 2" xfId="55"/>
    <cellStyle name="Output" xfId="56"/>
    <cellStyle name="SAPBEXaggData" xfId="57"/>
    <cellStyle name="SAPBEXaggDataEmph" xfId="58"/>
    <cellStyle name="SAPBEXaggItem" xfId="59"/>
    <cellStyle name="SAPBEXaggItemX"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 2" xfId="77"/>
    <cellStyle name="SAPBEXHLevel0X" xfId="78"/>
    <cellStyle name="SAPBEXHLevel0X 2" xfId="79"/>
    <cellStyle name="SAPBEXHLevel1" xfId="80"/>
    <cellStyle name="SAPBEXHLevel1 2" xfId="81"/>
    <cellStyle name="SAPBEXHLevel1X" xfId="82"/>
    <cellStyle name="SAPBEXHLevel1X 2" xfId="83"/>
    <cellStyle name="SAPBEXHLevel2" xfId="84"/>
    <cellStyle name="SAPBEXHLevel2 2" xfId="85"/>
    <cellStyle name="SAPBEXHLevel2X" xfId="86"/>
    <cellStyle name="SAPBEXHLevel2X 2" xfId="87"/>
    <cellStyle name="SAPBEXHLevel3" xfId="88"/>
    <cellStyle name="SAPBEXHLevel3 2" xfId="89"/>
    <cellStyle name="SAPBEXHLevel3X" xfId="90"/>
    <cellStyle name="SAPBEXHLevel3X 2" xfId="91"/>
    <cellStyle name="SAPBEXchaText" xfId="92"/>
    <cellStyle name="SAPBEXresData" xfId="93"/>
    <cellStyle name="SAPBEXresDataEmph" xfId="94"/>
    <cellStyle name="SAPBEXresItem" xfId="95"/>
    <cellStyle name="SAPBEXresItemX" xfId="96"/>
    <cellStyle name="SAPBEXstdData" xfId="97"/>
    <cellStyle name="SAPBEXstdDataEmph" xfId="98"/>
    <cellStyle name="SAPBEXstdItem" xfId="99"/>
    <cellStyle name="SAPBEXstdItemX" xfId="100"/>
    <cellStyle name="SAPBEXtitle" xfId="101"/>
    <cellStyle name="SAPBEXundefined" xfId="102"/>
    <cellStyle name="Title" xfId="103"/>
    <cellStyle name="Total" xfId="104"/>
    <cellStyle name="Warning Text" xfId="1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Users/emilia.severska/Documents%20and%20Settings/peter.viest/Local%20Settings/Temporary%20Internet%20Files/Documents%20and%20Settings/Rok_2008/V&#253;ro&#269;n&#233;_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enableFormatConditionsCalculation="0">
    <tabColor indexed="35"/>
  </sheetPr>
  <dimension ref="A2:Q29"/>
  <sheetViews>
    <sheetView zoomScaleNormal="100" workbookViewId="0">
      <pane xSplit="1" ySplit="3" topLeftCell="E4" activePane="bottomRight" state="frozen"/>
      <selection pane="topRight" activeCell="B1" sqref="B1"/>
      <selection pane="bottomLeft" activeCell="A4" sqref="A4"/>
      <selection pane="bottomRight" activeCell="C35" sqref="C35"/>
    </sheetView>
  </sheetViews>
  <sheetFormatPr defaultRowHeight="12.75" x14ac:dyDescent="0.2"/>
  <cols>
    <col min="1" max="1" width="13.7109375" style="149" customWidth="1"/>
    <col min="17" max="17" width="10.28515625" customWidth="1"/>
  </cols>
  <sheetData>
    <row r="2" spans="1:17" ht="23.25" customHeight="1" x14ac:dyDescent="0.25">
      <c r="A2" s="347"/>
      <c r="B2" s="401" t="s">
        <v>316</v>
      </c>
      <c r="C2" s="402"/>
      <c r="D2" s="402"/>
      <c r="E2" s="402"/>
      <c r="F2" s="402"/>
      <c r="G2" s="402"/>
      <c r="H2" s="402"/>
      <c r="I2" s="402"/>
      <c r="J2" s="402"/>
      <c r="K2" s="402"/>
      <c r="L2" s="403"/>
      <c r="M2" s="348"/>
      <c r="N2" s="348"/>
      <c r="O2" s="348"/>
      <c r="P2" s="348"/>
      <c r="Q2" s="349"/>
    </row>
    <row r="3" spans="1:17" ht="15.75" x14ac:dyDescent="0.25">
      <c r="A3" s="350"/>
      <c r="B3" s="344"/>
      <c r="C3" s="345"/>
      <c r="D3" s="345"/>
      <c r="E3" s="345"/>
      <c r="F3" s="345"/>
      <c r="G3" s="345"/>
      <c r="H3" s="345"/>
      <c r="I3" s="345"/>
      <c r="J3" s="345"/>
      <c r="K3" s="345"/>
      <c r="L3" s="96"/>
      <c r="M3" s="96"/>
      <c r="N3" s="96"/>
      <c r="O3" s="96"/>
      <c r="P3" s="96"/>
      <c r="Q3" s="351"/>
    </row>
    <row r="4" spans="1:17" ht="23.1" customHeight="1" x14ac:dyDescent="0.25">
      <c r="A4" s="397" t="s">
        <v>893</v>
      </c>
      <c r="B4" s="353" t="s">
        <v>317</v>
      </c>
      <c r="C4" s="354"/>
      <c r="D4" s="354"/>
      <c r="E4" s="354"/>
      <c r="F4" s="354"/>
      <c r="G4" s="354"/>
      <c r="H4" s="354"/>
      <c r="I4" s="354"/>
      <c r="J4" s="354"/>
      <c r="K4" s="354"/>
      <c r="L4" s="354"/>
      <c r="M4" s="354"/>
      <c r="N4" s="354"/>
      <c r="O4" s="354"/>
      <c r="P4" s="354"/>
      <c r="Q4" s="355"/>
    </row>
    <row r="5" spans="1:17" ht="23.1" customHeight="1" x14ac:dyDescent="0.25">
      <c r="A5" s="397" t="s">
        <v>827</v>
      </c>
      <c r="B5" s="353" t="s">
        <v>318</v>
      </c>
      <c r="C5" s="354"/>
      <c r="D5" s="354"/>
      <c r="E5" s="354"/>
      <c r="F5" s="354"/>
      <c r="G5" s="354"/>
      <c r="H5" s="354"/>
      <c r="I5" s="354"/>
      <c r="J5" s="354"/>
      <c r="K5" s="354"/>
      <c r="L5" s="354"/>
      <c r="M5" s="354"/>
      <c r="N5" s="354"/>
      <c r="O5" s="354"/>
      <c r="P5" s="354"/>
      <c r="Q5" s="355"/>
    </row>
    <row r="6" spans="1:17" ht="39.75" customHeight="1" x14ac:dyDescent="0.25">
      <c r="A6" s="396" t="s">
        <v>1261</v>
      </c>
      <c r="B6" s="613" t="s">
        <v>319</v>
      </c>
      <c r="C6" s="613"/>
      <c r="D6" s="613"/>
      <c r="E6" s="613"/>
      <c r="F6" s="613"/>
      <c r="G6" s="613"/>
      <c r="H6" s="613"/>
      <c r="I6" s="613"/>
      <c r="J6" s="613"/>
      <c r="K6" s="613"/>
      <c r="L6" s="613"/>
      <c r="M6" s="613"/>
      <c r="N6" s="613"/>
      <c r="O6" s="613"/>
      <c r="P6" s="613"/>
      <c r="Q6" s="614"/>
    </row>
    <row r="7" spans="1:17" ht="23.1" customHeight="1" x14ac:dyDescent="0.25">
      <c r="A7" s="396" t="s">
        <v>1146</v>
      </c>
      <c r="B7" s="398" t="s">
        <v>320</v>
      </c>
      <c r="C7" s="399"/>
      <c r="D7" s="399"/>
      <c r="E7" s="399"/>
      <c r="F7" s="399"/>
      <c r="G7" s="399"/>
      <c r="H7" s="399"/>
      <c r="I7" s="399"/>
      <c r="J7" s="399"/>
      <c r="K7" s="399"/>
      <c r="L7" s="399"/>
      <c r="M7" s="399"/>
      <c r="N7" s="399"/>
      <c r="O7" s="399"/>
      <c r="P7" s="399"/>
      <c r="Q7" s="400"/>
    </row>
    <row r="8" spans="1:17" ht="23.1" customHeight="1" x14ac:dyDescent="0.25">
      <c r="A8" s="396" t="s">
        <v>1147</v>
      </c>
      <c r="B8" s="398" t="s">
        <v>321</v>
      </c>
      <c r="C8" s="399"/>
      <c r="D8" s="399"/>
      <c r="E8" s="399"/>
      <c r="F8" s="399"/>
      <c r="G8" s="399"/>
      <c r="H8" s="399"/>
      <c r="I8" s="399"/>
      <c r="J8" s="399"/>
      <c r="K8" s="399"/>
      <c r="L8" s="399"/>
      <c r="M8" s="399"/>
      <c r="N8" s="399"/>
      <c r="O8" s="399"/>
      <c r="P8" s="399"/>
      <c r="Q8" s="400"/>
    </row>
    <row r="9" spans="1:17" ht="23.1" customHeight="1" x14ac:dyDescent="0.25">
      <c r="A9" s="352" t="s">
        <v>1148</v>
      </c>
      <c r="B9" s="346" t="s">
        <v>322</v>
      </c>
      <c r="C9" s="96"/>
      <c r="D9" s="96"/>
      <c r="E9" s="96"/>
      <c r="F9" s="96"/>
      <c r="G9" s="96"/>
      <c r="H9" s="96"/>
      <c r="I9" s="96"/>
      <c r="J9" s="96"/>
      <c r="K9" s="96"/>
      <c r="L9" s="96"/>
      <c r="M9" s="96"/>
      <c r="N9" s="96"/>
      <c r="O9" s="96"/>
      <c r="P9" s="96"/>
      <c r="Q9" s="351"/>
    </row>
    <row r="10" spans="1:17" ht="23.1" customHeight="1" x14ac:dyDescent="0.25">
      <c r="A10" s="396" t="s">
        <v>1149</v>
      </c>
      <c r="B10" s="398" t="s">
        <v>323</v>
      </c>
      <c r="C10" s="399"/>
      <c r="D10" s="399"/>
      <c r="E10" s="399"/>
      <c r="F10" s="399"/>
      <c r="G10" s="399"/>
      <c r="H10" s="399"/>
      <c r="I10" s="399"/>
      <c r="J10" s="399"/>
      <c r="K10" s="399"/>
      <c r="L10" s="399"/>
      <c r="M10" s="399"/>
      <c r="N10" s="399"/>
      <c r="O10" s="399"/>
      <c r="P10" s="399"/>
      <c r="Q10" s="400"/>
    </row>
    <row r="11" spans="1:17" ht="23.1" customHeight="1" x14ac:dyDescent="0.25">
      <c r="A11" s="352" t="s">
        <v>1150</v>
      </c>
      <c r="B11" s="346" t="s">
        <v>324</v>
      </c>
      <c r="C11" s="96"/>
      <c r="D11" s="96"/>
      <c r="E11" s="96"/>
      <c r="F11" s="96"/>
      <c r="G11" s="96"/>
      <c r="H11" s="96"/>
      <c r="I11" s="96"/>
      <c r="J11" s="96"/>
      <c r="K11" s="96"/>
      <c r="L11" s="96"/>
      <c r="M11" s="96"/>
      <c r="N11" s="96"/>
      <c r="O11" s="96"/>
      <c r="P11" s="96"/>
      <c r="Q11" s="351"/>
    </row>
    <row r="12" spans="1:17" ht="23.1" customHeight="1" x14ac:dyDescent="0.25">
      <c r="A12" s="396" t="s">
        <v>1151</v>
      </c>
      <c r="B12" s="398" t="s">
        <v>325</v>
      </c>
      <c r="C12" s="399"/>
      <c r="D12" s="399"/>
      <c r="E12" s="399"/>
      <c r="F12" s="399"/>
      <c r="G12" s="399"/>
      <c r="H12" s="399"/>
      <c r="I12" s="399"/>
      <c r="J12" s="399"/>
      <c r="K12" s="399"/>
      <c r="L12" s="399"/>
      <c r="M12" s="399"/>
      <c r="N12" s="399"/>
      <c r="O12" s="399"/>
      <c r="P12" s="399"/>
      <c r="Q12" s="400"/>
    </row>
    <row r="13" spans="1:17" ht="23.1" customHeight="1" x14ac:dyDescent="0.25">
      <c r="A13" s="352" t="s">
        <v>1129</v>
      </c>
      <c r="B13" s="346" t="s">
        <v>326</v>
      </c>
      <c r="C13" s="96"/>
      <c r="D13" s="96"/>
      <c r="E13" s="96"/>
      <c r="F13" s="96"/>
      <c r="G13" s="96"/>
      <c r="H13" s="96"/>
      <c r="I13" s="96"/>
      <c r="J13" s="96"/>
      <c r="K13" s="96"/>
      <c r="L13" s="96"/>
      <c r="M13" s="96"/>
      <c r="N13" s="96"/>
      <c r="O13" s="96"/>
      <c r="P13" s="96"/>
      <c r="Q13" s="351"/>
    </row>
    <row r="14" spans="1:17" ht="23.1" customHeight="1" x14ac:dyDescent="0.25">
      <c r="A14" s="396" t="s">
        <v>881</v>
      </c>
      <c r="B14" s="398" t="s">
        <v>327</v>
      </c>
      <c r="C14" s="399"/>
      <c r="D14" s="399"/>
      <c r="E14" s="399"/>
      <c r="F14" s="399"/>
      <c r="G14" s="399"/>
      <c r="H14" s="399"/>
      <c r="I14" s="399"/>
      <c r="J14" s="399"/>
      <c r="K14" s="399"/>
      <c r="L14" s="399"/>
      <c r="M14" s="399"/>
      <c r="N14" s="399"/>
      <c r="O14" s="399"/>
      <c r="P14" s="399"/>
      <c r="Q14" s="400"/>
    </row>
    <row r="15" spans="1:17" ht="23.1" customHeight="1" x14ac:dyDescent="0.25">
      <c r="A15" s="352" t="s">
        <v>882</v>
      </c>
      <c r="B15" s="346" t="s">
        <v>328</v>
      </c>
      <c r="C15" s="96"/>
      <c r="D15" s="96"/>
      <c r="E15" s="96"/>
      <c r="F15" s="96"/>
      <c r="G15" s="96"/>
      <c r="H15" s="96"/>
      <c r="I15" s="96"/>
      <c r="J15" s="96"/>
      <c r="K15" s="96"/>
      <c r="L15" s="96"/>
      <c r="M15" s="96"/>
      <c r="N15" s="96"/>
      <c r="O15" s="96"/>
      <c r="P15" s="96"/>
      <c r="Q15" s="351"/>
    </row>
    <row r="16" spans="1:17" ht="23.1" customHeight="1" x14ac:dyDescent="0.25">
      <c r="A16" s="396" t="s">
        <v>883</v>
      </c>
      <c r="B16" s="398" t="s">
        <v>329</v>
      </c>
      <c r="C16" s="398"/>
      <c r="D16" s="398"/>
      <c r="E16" s="398"/>
      <c r="F16" s="399"/>
      <c r="G16" s="399"/>
      <c r="H16" s="399"/>
      <c r="I16" s="399"/>
      <c r="J16" s="399"/>
      <c r="K16" s="399"/>
      <c r="L16" s="399"/>
      <c r="M16" s="399"/>
      <c r="N16" s="399"/>
      <c r="O16" s="399"/>
      <c r="P16" s="399"/>
      <c r="Q16" s="400"/>
    </row>
    <row r="17" spans="1:17" ht="23.1" customHeight="1" x14ac:dyDescent="0.25">
      <c r="A17" s="352" t="s">
        <v>884</v>
      </c>
      <c r="B17" s="346" t="s">
        <v>161</v>
      </c>
      <c r="C17" s="96"/>
      <c r="D17" s="96"/>
      <c r="E17" s="96"/>
      <c r="F17" s="96"/>
      <c r="G17" s="96"/>
      <c r="H17" s="96"/>
      <c r="I17" s="96"/>
      <c r="J17" s="96"/>
      <c r="K17" s="96"/>
      <c r="L17" s="96"/>
      <c r="M17" s="96"/>
      <c r="N17" s="96"/>
      <c r="O17" s="96"/>
      <c r="P17" s="96"/>
      <c r="Q17" s="351"/>
    </row>
    <row r="18" spans="1:17" ht="23.1" customHeight="1" x14ac:dyDescent="0.25">
      <c r="A18" s="396" t="s">
        <v>885</v>
      </c>
      <c r="B18" s="398" t="s">
        <v>162</v>
      </c>
      <c r="C18" s="399"/>
      <c r="D18" s="399"/>
      <c r="E18" s="399"/>
      <c r="F18" s="399"/>
      <c r="G18" s="399"/>
      <c r="H18" s="399"/>
      <c r="I18" s="399"/>
      <c r="J18" s="399"/>
      <c r="K18" s="399"/>
      <c r="L18" s="399"/>
      <c r="M18" s="399"/>
      <c r="N18" s="399"/>
      <c r="O18" s="399"/>
      <c r="P18" s="399"/>
      <c r="Q18" s="400"/>
    </row>
    <row r="19" spans="1:17" ht="23.1" customHeight="1" x14ac:dyDescent="0.25">
      <c r="A19" s="352" t="s">
        <v>886</v>
      </c>
      <c r="B19" s="346" t="s">
        <v>163</v>
      </c>
      <c r="C19" s="96"/>
      <c r="D19" s="96"/>
      <c r="E19" s="96"/>
      <c r="F19" s="96"/>
      <c r="G19" s="96"/>
      <c r="H19" s="96"/>
      <c r="I19" s="96"/>
      <c r="J19" s="96"/>
      <c r="K19" s="96"/>
      <c r="L19" s="96"/>
      <c r="M19" s="96"/>
      <c r="N19" s="96"/>
      <c r="O19" s="96"/>
      <c r="P19" s="96"/>
      <c r="Q19" s="351"/>
    </row>
    <row r="20" spans="1:17" ht="32.450000000000003" customHeight="1" x14ac:dyDescent="0.25">
      <c r="A20" s="396" t="s">
        <v>970</v>
      </c>
      <c r="B20" s="617" t="s">
        <v>164</v>
      </c>
      <c r="C20" s="617"/>
      <c r="D20" s="617"/>
      <c r="E20" s="617"/>
      <c r="F20" s="617"/>
      <c r="G20" s="617"/>
      <c r="H20" s="617"/>
      <c r="I20" s="617"/>
      <c r="J20" s="617"/>
      <c r="K20" s="617"/>
      <c r="L20" s="617"/>
      <c r="M20" s="617"/>
      <c r="N20" s="617"/>
      <c r="O20" s="617"/>
      <c r="P20" s="617"/>
      <c r="Q20" s="618"/>
    </row>
    <row r="21" spans="1:17" ht="33.6" customHeight="1" x14ac:dyDescent="0.25">
      <c r="A21" s="352" t="s">
        <v>887</v>
      </c>
      <c r="B21" s="615" t="s">
        <v>165</v>
      </c>
      <c r="C21" s="615"/>
      <c r="D21" s="615"/>
      <c r="E21" s="615"/>
      <c r="F21" s="615"/>
      <c r="G21" s="615"/>
      <c r="H21" s="615"/>
      <c r="I21" s="615"/>
      <c r="J21" s="615"/>
      <c r="K21" s="615"/>
      <c r="L21" s="615"/>
      <c r="M21" s="615"/>
      <c r="N21" s="615"/>
      <c r="O21" s="615"/>
      <c r="P21" s="615"/>
      <c r="Q21" s="616"/>
    </row>
    <row r="22" spans="1:17" ht="23.1" customHeight="1" x14ac:dyDescent="0.25">
      <c r="A22" s="396" t="s">
        <v>888</v>
      </c>
      <c r="B22" s="398" t="s">
        <v>166</v>
      </c>
      <c r="C22" s="399"/>
      <c r="D22" s="399"/>
      <c r="E22" s="399"/>
      <c r="F22" s="399"/>
      <c r="G22" s="399"/>
      <c r="H22" s="399"/>
      <c r="I22" s="399"/>
      <c r="J22" s="399"/>
      <c r="K22" s="399"/>
      <c r="L22" s="399"/>
      <c r="M22" s="399"/>
      <c r="N22" s="399"/>
      <c r="O22" s="399"/>
      <c r="P22" s="399"/>
      <c r="Q22" s="400"/>
    </row>
    <row r="23" spans="1:17" ht="23.1" customHeight="1" x14ac:dyDescent="0.25">
      <c r="A23" s="396" t="s">
        <v>889</v>
      </c>
      <c r="B23" s="346" t="s">
        <v>167</v>
      </c>
      <c r="C23" s="96"/>
      <c r="D23" s="96"/>
      <c r="E23" s="96"/>
      <c r="F23" s="96"/>
      <c r="G23" s="96"/>
      <c r="H23" s="96"/>
      <c r="I23" s="96"/>
      <c r="J23" s="96"/>
      <c r="K23" s="96"/>
      <c r="L23" s="96"/>
      <c r="M23" s="96"/>
      <c r="N23" s="96"/>
      <c r="O23" s="96"/>
      <c r="P23" s="96"/>
      <c r="Q23" s="351"/>
    </row>
    <row r="24" spans="1:17" ht="23.1" customHeight="1" x14ac:dyDescent="0.25">
      <c r="A24" s="396" t="s">
        <v>890</v>
      </c>
      <c r="B24" s="398" t="s">
        <v>168</v>
      </c>
      <c r="C24" s="399"/>
      <c r="D24" s="399"/>
      <c r="E24" s="399"/>
      <c r="F24" s="399"/>
      <c r="G24" s="399"/>
      <c r="H24" s="399"/>
      <c r="I24" s="399"/>
      <c r="J24" s="399"/>
      <c r="K24" s="399"/>
      <c r="L24" s="399"/>
      <c r="M24" s="399"/>
      <c r="N24" s="399"/>
      <c r="O24" s="399"/>
      <c r="P24" s="399"/>
      <c r="Q24" s="400"/>
    </row>
    <row r="25" spans="1:17" ht="23.1" customHeight="1" x14ac:dyDescent="0.25">
      <c r="A25" s="396" t="s">
        <v>637</v>
      </c>
      <c r="B25" s="346" t="s">
        <v>169</v>
      </c>
      <c r="C25" s="96"/>
      <c r="D25" s="96"/>
      <c r="E25" s="96"/>
      <c r="F25" s="96"/>
      <c r="G25" s="96"/>
      <c r="H25" s="96"/>
      <c r="I25" s="96"/>
      <c r="J25" s="96"/>
      <c r="K25" s="96"/>
      <c r="L25" s="96"/>
      <c r="M25" s="96"/>
      <c r="N25" s="96"/>
      <c r="O25" s="96"/>
      <c r="P25" s="96"/>
      <c r="Q25" s="351"/>
    </row>
    <row r="26" spans="1:17" ht="23.1" customHeight="1" x14ac:dyDescent="0.25">
      <c r="A26" s="396" t="s">
        <v>638</v>
      </c>
      <c r="B26" s="398" t="s">
        <v>170</v>
      </c>
      <c r="C26" s="399"/>
      <c r="D26" s="399"/>
      <c r="E26" s="399"/>
      <c r="F26" s="399"/>
      <c r="G26" s="399"/>
      <c r="H26" s="399"/>
      <c r="I26" s="399"/>
      <c r="J26" s="399"/>
      <c r="K26" s="399"/>
      <c r="L26" s="399"/>
      <c r="M26" s="399"/>
      <c r="N26" s="399"/>
      <c r="O26" s="399"/>
      <c r="P26" s="399"/>
      <c r="Q26" s="400"/>
    </row>
    <row r="27" spans="1:17" ht="23.1" customHeight="1" x14ac:dyDescent="0.25">
      <c r="A27" s="396" t="s">
        <v>824</v>
      </c>
      <c r="B27" s="346" t="s">
        <v>171</v>
      </c>
      <c r="C27" s="404"/>
      <c r="D27" s="96"/>
      <c r="E27" s="96"/>
      <c r="F27" s="96"/>
      <c r="G27" s="96"/>
      <c r="H27" s="96"/>
      <c r="I27" s="96"/>
      <c r="J27" s="96"/>
      <c r="K27" s="96"/>
      <c r="L27" s="96"/>
      <c r="M27" s="96"/>
      <c r="N27" s="96"/>
      <c r="O27" s="96"/>
      <c r="P27" s="96"/>
      <c r="Q27" s="351"/>
    </row>
    <row r="28" spans="1:17" ht="23.1" customHeight="1" x14ac:dyDescent="0.25">
      <c r="A28" s="396" t="s">
        <v>825</v>
      </c>
      <c r="B28" s="398" t="s">
        <v>172</v>
      </c>
      <c r="C28" s="405"/>
      <c r="D28" s="399"/>
      <c r="E28" s="399"/>
      <c r="F28" s="399"/>
      <c r="G28" s="399"/>
      <c r="H28" s="399"/>
      <c r="I28" s="399"/>
      <c r="J28" s="399"/>
      <c r="K28" s="399"/>
      <c r="L28" s="399"/>
      <c r="M28" s="399"/>
      <c r="N28" s="399"/>
      <c r="O28" s="399"/>
      <c r="P28" s="399"/>
      <c r="Q28" s="400"/>
    </row>
    <row r="29" spans="1:17" ht="23.1" customHeight="1" x14ac:dyDescent="0.25">
      <c r="A29" s="396" t="s">
        <v>639</v>
      </c>
      <c r="B29" s="353" t="s">
        <v>173</v>
      </c>
      <c r="C29" s="406"/>
      <c r="D29" s="354"/>
      <c r="E29" s="354"/>
      <c r="F29" s="354"/>
      <c r="G29" s="354"/>
      <c r="H29" s="354"/>
      <c r="I29" s="354"/>
      <c r="J29" s="354"/>
      <c r="K29" s="354"/>
      <c r="L29" s="354"/>
      <c r="M29" s="354"/>
      <c r="N29" s="354"/>
      <c r="O29" s="354"/>
      <c r="P29" s="354"/>
      <c r="Q29" s="355"/>
    </row>
  </sheetData>
  <mergeCells count="3">
    <mergeCell ref="B6:Q6"/>
    <mergeCell ref="B21:Q21"/>
    <mergeCell ref="B20:Q20"/>
  </mergeCells>
  <phoneticPr fontId="6" type="noConversion"/>
  <hyperlinks>
    <hyperlink ref="B6" r:id="rId1" display="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6 - Štruktúra hotovosti'!A1" display="Tabuľka 16"/>
    <hyperlink ref="A20" location="'T17-Dotácie z ESF'!A1" display="Tabuľka 17a"/>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5" location="Súvzťažnosti!Názvy_tlače" display="Súvzťažnosti"/>
    <hyperlink ref="A4" location="Vysvetlivky!A1" display="Vysvetlivky"/>
    <hyperlink ref="A25" location="T22_Výnosy_soc_oblasť!Oblasť_tlače" display="Tabuľka_22"/>
    <hyperlink ref="A26" location="T23_Náklady_soc_oblasť!A1" display="Tabuľka_­23"/>
    <hyperlink ref="A29" location="'T25_Pasíva '!A1" display="'Tabuľka_25"/>
    <hyperlink ref="A12" location="'T7_Doktorandi-upr '!A1" display="Tabuľka_7"/>
    <hyperlink ref="A27" location="T24a_Aktíva_1!A1" display="Tabuľka 24a"/>
    <hyperlink ref="A28" location="T24b_Aktíva_2!A1" display="Tabuľka 24b"/>
  </hyperlinks>
  <pageMargins left="0.70866141732283472" right="0.43307086614173229" top="0.47244094488188981" bottom="0.23622047244094491" header="0.23622047244094491" footer="0.19685039370078741"/>
  <pageSetup paperSize="9" scale="7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enableFormatConditionsCalculation="0">
    <tabColor indexed="42"/>
    <pageSetUpPr fitToPage="1"/>
  </sheetPr>
  <dimension ref="A1:J41"/>
  <sheetViews>
    <sheetView zoomScaleNormal="100" workbookViewId="0">
      <pane xSplit="2" ySplit="6" topLeftCell="C25" activePane="bottomRight" state="frozen"/>
      <selection activeCell="G22" sqref="G22"/>
      <selection pane="topRight" activeCell="G22" sqref="G22"/>
      <selection pane="bottomLeft" activeCell="G22" sqref="G22"/>
      <selection pane="bottomRight" activeCell="F42" sqref="F42"/>
    </sheetView>
  </sheetViews>
  <sheetFormatPr defaultRowHeight="15.75" x14ac:dyDescent="0.2"/>
  <cols>
    <col min="1" max="1" width="5.5703125" style="23" customWidth="1"/>
    <col min="2" max="2" width="65.42578125" style="49"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6384" width="9.140625" style="18"/>
  </cols>
  <sheetData>
    <row r="1" spans="1:10" ht="35.1" customHeight="1" x14ac:dyDescent="0.2">
      <c r="A1" s="665" t="s">
        <v>284</v>
      </c>
      <c r="B1" s="666"/>
      <c r="C1" s="666"/>
      <c r="D1" s="666"/>
      <c r="E1" s="666"/>
      <c r="F1" s="666"/>
      <c r="G1" s="666"/>
      <c r="H1" s="666"/>
      <c r="I1" s="666"/>
      <c r="J1" s="667"/>
    </row>
    <row r="2" spans="1:10" ht="35.450000000000003" customHeight="1" x14ac:dyDescent="0.2">
      <c r="A2" s="630" t="s">
        <v>156</v>
      </c>
      <c r="B2" s="631"/>
      <c r="C2" s="631"/>
      <c r="D2" s="631"/>
      <c r="E2" s="631"/>
      <c r="F2" s="631"/>
      <c r="G2" s="631"/>
      <c r="H2" s="631"/>
      <c r="I2" s="631"/>
      <c r="J2" s="632"/>
    </row>
    <row r="3" spans="1:10" ht="42.75" customHeight="1" x14ac:dyDescent="0.2">
      <c r="A3" s="670" t="s">
        <v>1145</v>
      </c>
      <c r="B3" s="669" t="s">
        <v>1174</v>
      </c>
      <c r="C3" s="668" t="s">
        <v>285</v>
      </c>
      <c r="D3" s="668"/>
      <c r="E3" s="668"/>
      <c r="F3" s="668"/>
      <c r="G3" s="668" t="s">
        <v>247</v>
      </c>
      <c r="H3" s="677" t="s">
        <v>1252</v>
      </c>
      <c r="I3" s="668" t="s">
        <v>249</v>
      </c>
      <c r="J3" s="673" t="s">
        <v>250</v>
      </c>
    </row>
    <row r="4" spans="1:10" ht="34.5" customHeight="1" x14ac:dyDescent="0.2">
      <c r="A4" s="670"/>
      <c r="B4" s="669"/>
      <c r="C4" s="668" t="s">
        <v>1172</v>
      </c>
      <c r="D4" s="13" t="s">
        <v>1252</v>
      </c>
      <c r="E4" s="668" t="s">
        <v>1173</v>
      </c>
      <c r="F4" s="668" t="s">
        <v>1122</v>
      </c>
      <c r="G4" s="668"/>
      <c r="H4" s="677"/>
      <c r="I4" s="668"/>
      <c r="J4" s="673"/>
    </row>
    <row r="5" spans="1:10" s="80" customFormat="1" ht="63" x14ac:dyDescent="0.2">
      <c r="A5" s="670"/>
      <c r="B5" s="669"/>
      <c r="C5" s="668"/>
      <c r="D5" s="13" t="s">
        <v>831</v>
      </c>
      <c r="E5" s="668"/>
      <c r="F5" s="668"/>
      <c r="G5" s="668"/>
      <c r="H5" s="13" t="s">
        <v>248</v>
      </c>
      <c r="I5" s="668"/>
      <c r="J5" s="673"/>
    </row>
    <row r="6" spans="1:10" s="81" customFormat="1" ht="18" customHeight="1" x14ac:dyDescent="0.2">
      <c r="A6" s="162"/>
      <c r="B6" s="66"/>
      <c r="C6" s="15" t="s">
        <v>1235</v>
      </c>
      <c r="D6" s="15" t="s">
        <v>1236</v>
      </c>
      <c r="E6" s="15" t="s">
        <v>1237</v>
      </c>
      <c r="F6" s="15" t="s">
        <v>1123</v>
      </c>
      <c r="G6" s="15" t="s">
        <v>1238</v>
      </c>
      <c r="H6" s="15" t="s">
        <v>1239</v>
      </c>
      <c r="I6" s="15" t="s">
        <v>1240</v>
      </c>
      <c r="J6" s="14" t="s">
        <v>1124</v>
      </c>
    </row>
    <row r="7" spans="1:10" s="21" customFormat="1" x14ac:dyDescent="0.2">
      <c r="A7" s="30">
        <v>1</v>
      </c>
      <c r="B7" s="45" t="s">
        <v>1231</v>
      </c>
      <c r="C7" s="63">
        <f>SUM(C8:C12)</f>
        <v>577</v>
      </c>
      <c r="D7" s="63">
        <f>SUM(D8:D12)</f>
        <v>577</v>
      </c>
      <c r="E7" s="63">
        <f>SUM(E8:E12)</f>
        <v>12</v>
      </c>
      <c r="F7" s="63">
        <f t="shared" ref="F7:F13" si="0">C7+E7</f>
        <v>589</v>
      </c>
      <c r="G7" s="63">
        <f>SUM(G8:G12)</f>
        <v>7175623</v>
      </c>
      <c r="H7" s="63">
        <f>SUM(H8:H12)</f>
        <v>7021164</v>
      </c>
      <c r="I7" s="63">
        <f>SUM(I8:I12)</f>
        <v>499517</v>
      </c>
      <c r="J7" s="164">
        <f t="shared" ref="J7:J13" si="1">G7+I7</f>
        <v>7675140</v>
      </c>
    </row>
    <row r="8" spans="1:10" x14ac:dyDescent="0.2">
      <c r="A8" s="30">
        <v>2</v>
      </c>
      <c r="B8" s="26" t="s">
        <v>1175</v>
      </c>
      <c r="C8" s="183">
        <v>76</v>
      </c>
      <c r="D8" s="183">
        <v>76</v>
      </c>
      <c r="E8" s="183">
        <v>2</v>
      </c>
      <c r="F8" s="63">
        <f>C8+E8</f>
        <v>78</v>
      </c>
      <c r="G8" s="183">
        <v>1318816</v>
      </c>
      <c r="H8" s="183">
        <v>1293593</v>
      </c>
      <c r="I8" s="183">
        <v>119657</v>
      </c>
      <c r="J8" s="164">
        <f>G8+I8</f>
        <v>1438473</v>
      </c>
    </row>
    <row r="9" spans="1:10" x14ac:dyDescent="0.2">
      <c r="A9" s="30">
        <v>3</v>
      </c>
      <c r="B9" s="26" t="s">
        <v>1176</v>
      </c>
      <c r="C9" s="183">
        <v>124</v>
      </c>
      <c r="D9" s="183">
        <v>124</v>
      </c>
      <c r="E9" s="183">
        <v>1</v>
      </c>
      <c r="F9" s="63">
        <f>C9+E9</f>
        <v>125</v>
      </c>
      <c r="G9" s="183">
        <v>1803947</v>
      </c>
      <c r="H9" s="183">
        <v>1758887</v>
      </c>
      <c r="I9" s="183">
        <v>113162</v>
      </c>
      <c r="J9" s="164">
        <f t="shared" si="1"/>
        <v>1917109</v>
      </c>
    </row>
    <row r="10" spans="1:10" x14ac:dyDescent="0.2">
      <c r="A10" s="30">
        <v>4</v>
      </c>
      <c r="B10" s="26" t="s">
        <v>1177</v>
      </c>
      <c r="C10" s="183">
        <v>356</v>
      </c>
      <c r="D10" s="183">
        <v>356</v>
      </c>
      <c r="E10" s="183">
        <v>8</v>
      </c>
      <c r="F10" s="63">
        <f t="shared" si="0"/>
        <v>364</v>
      </c>
      <c r="G10" s="183">
        <v>3868750</v>
      </c>
      <c r="H10" s="183">
        <v>3786675</v>
      </c>
      <c r="I10" s="183">
        <v>255697</v>
      </c>
      <c r="J10" s="164">
        <f t="shared" si="1"/>
        <v>4124447</v>
      </c>
    </row>
    <row r="11" spans="1:10" x14ac:dyDescent="0.2">
      <c r="A11" s="30">
        <v>5</v>
      </c>
      <c r="B11" s="26" t="s">
        <v>1178</v>
      </c>
      <c r="C11" s="183">
        <v>14</v>
      </c>
      <c r="D11" s="183">
        <v>14</v>
      </c>
      <c r="E11" s="183">
        <v>0</v>
      </c>
      <c r="F11" s="63">
        <f t="shared" si="0"/>
        <v>14</v>
      </c>
      <c r="G11" s="183">
        <v>120229</v>
      </c>
      <c r="H11" s="183">
        <v>118352</v>
      </c>
      <c r="I11" s="183">
        <v>3921</v>
      </c>
      <c r="J11" s="164">
        <f t="shared" si="1"/>
        <v>124150</v>
      </c>
    </row>
    <row r="12" spans="1:10" x14ac:dyDescent="0.2">
      <c r="A12" s="30">
        <v>6</v>
      </c>
      <c r="B12" s="26" t="s">
        <v>1179</v>
      </c>
      <c r="C12" s="183">
        <v>7</v>
      </c>
      <c r="D12" s="183">
        <v>7</v>
      </c>
      <c r="E12" s="183">
        <v>1</v>
      </c>
      <c r="F12" s="63">
        <f t="shared" si="0"/>
        <v>8</v>
      </c>
      <c r="G12" s="183">
        <v>63881</v>
      </c>
      <c r="H12" s="183">
        <v>63657</v>
      </c>
      <c r="I12" s="183">
        <v>7080</v>
      </c>
      <c r="J12" s="164">
        <f t="shared" si="1"/>
        <v>70961</v>
      </c>
    </row>
    <row r="13" spans="1:10" x14ac:dyDescent="0.2">
      <c r="A13" s="30">
        <v>7</v>
      </c>
      <c r="B13" s="45" t="s">
        <v>963</v>
      </c>
      <c r="C13" s="183">
        <v>76.896000000000001</v>
      </c>
      <c r="D13" s="183">
        <v>76.896000000000001</v>
      </c>
      <c r="E13" s="183">
        <v>0.42199999999999999</v>
      </c>
      <c r="F13" s="63">
        <f t="shared" si="0"/>
        <v>77.317999999999998</v>
      </c>
      <c r="G13" s="183">
        <v>579283</v>
      </c>
      <c r="H13" s="183">
        <v>578969</v>
      </c>
      <c r="I13" s="183">
        <v>24752</v>
      </c>
      <c r="J13" s="164">
        <f t="shared" si="1"/>
        <v>604035</v>
      </c>
    </row>
    <row r="14" spans="1:10" x14ac:dyDescent="0.2">
      <c r="A14" s="30"/>
      <c r="B14" s="26" t="s">
        <v>1252</v>
      </c>
      <c r="C14" s="558"/>
      <c r="D14" s="558"/>
      <c r="E14" s="558"/>
      <c r="F14" s="559"/>
      <c r="G14" s="558"/>
      <c r="H14" s="558"/>
      <c r="I14" s="558"/>
      <c r="J14" s="560"/>
    </row>
    <row r="15" spans="1:10" x14ac:dyDescent="0.2">
      <c r="A15" s="30">
        <v>8</v>
      </c>
      <c r="B15" s="26" t="s">
        <v>967</v>
      </c>
      <c r="C15" s="183">
        <v>34</v>
      </c>
      <c r="D15" s="183">
        <v>34</v>
      </c>
      <c r="E15" s="183">
        <v>0</v>
      </c>
      <c r="F15" s="63">
        <f t="shared" ref="F15:F21" si="2">C15+E15</f>
        <v>34</v>
      </c>
      <c r="G15" s="183">
        <v>269038</v>
      </c>
      <c r="H15" s="183">
        <v>268723</v>
      </c>
      <c r="I15" s="183">
        <v>23105</v>
      </c>
      <c r="J15" s="164">
        <f t="shared" ref="J15:J21" si="3">G15+I15</f>
        <v>292143</v>
      </c>
    </row>
    <row r="16" spans="1:10" x14ac:dyDescent="0.2">
      <c r="A16" s="30">
        <v>9</v>
      </c>
      <c r="B16" s="45" t="s">
        <v>1232</v>
      </c>
      <c r="C16" s="63">
        <f>SUM(C17:C19)</f>
        <v>198</v>
      </c>
      <c r="D16" s="63">
        <f>SUM(D17:D19)</f>
        <v>198</v>
      </c>
      <c r="E16" s="63">
        <f>SUM(E17:E19)</f>
        <v>6</v>
      </c>
      <c r="F16" s="63">
        <f t="shared" si="2"/>
        <v>204</v>
      </c>
      <c r="G16" s="83">
        <v>1599870</v>
      </c>
      <c r="H16" s="83">
        <v>1578095</v>
      </c>
      <c r="I16" s="83">
        <v>103629</v>
      </c>
      <c r="J16" s="164">
        <f t="shared" si="3"/>
        <v>1703499</v>
      </c>
    </row>
    <row r="17" spans="1:10" x14ac:dyDescent="0.2">
      <c r="A17" s="30">
        <v>10</v>
      </c>
      <c r="B17" s="26" t="s">
        <v>1180</v>
      </c>
      <c r="C17" s="561">
        <v>66</v>
      </c>
      <c r="D17" s="561">
        <v>66</v>
      </c>
      <c r="E17" s="561">
        <v>4</v>
      </c>
      <c r="F17" s="63">
        <f t="shared" si="2"/>
        <v>70</v>
      </c>
      <c r="G17" s="561">
        <v>671423</v>
      </c>
      <c r="H17" s="561">
        <v>653144</v>
      </c>
      <c r="I17" s="561">
        <v>36780</v>
      </c>
      <c r="J17" s="164">
        <f t="shared" si="3"/>
        <v>708203</v>
      </c>
    </row>
    <row r="18" spans="1:10" x14ac:dyDescent="0.2">
      <c r="A18" s="30">
        <v>11</v>
      </c>
      <c r="B18" s="26" t="s">
        <v>1125</v>
      </c>
      <c r="C18" s="561">
        <v>85</v>
      </c>
      <c r="D18" s="561">
        <v>85</v>
      </c>
      <c r="E18" s="561">
        <v>0</v>
      </c>
      <c r="F18" s="63">
        <f t="shared" si="2"/>
        <v>85</v>
      </c>
      <c r="G18" s="561">
        <v>677034</v>
      </c>
      <c r="H18" s="561">
        <v>673555</v>
      </c>
      <c r="I18" s="561">
        <v>50370</v>
      </c>
      <c r="J18" s="164">
        <f t="shared" si="3"/>
        <v>727404</v>
      </c>
    </row>
    <row r="19" spans="1:10" x14ac:dyDescent="0.2">
      <c r="A19" s="30">
        <v>12</v>
      </c>
      <c r="B19" s="26" t="s">
        <v>1101</v>
      </c>
      <c r="C19" s="561">
        <v>47</v>
      </c>
      <c r="D19" s="561">
        <v>47</v>
      </c>
      <c r="E19" s="561">
        <v>2</v>
      </c>
      <c r="F19" s="63">
        <f t="shared" si="2"/>
        <v>49</v>
      </c>
      <c r="G19" s="561">
        <v>251413</v>
      </c>
      <c r="H19" s="561">
        <v>251396</v>
      </c>
      <c r="I19" s="561">
        <v>16479</v>
      </c>
      <c r="J19" s="164">
        <f t="shared" si="3"/>
        <v>267892</v>
      </c>
    </row>
    <row r="20" spans="1:10" x14ac:dyDescent="0.2">
      <c r="A20" s="30">
        <v>13</v>
      </c>
      <c r="B20" s="45" t="s">
        <v>1229</v>
      </c>
      <c r="C20" s="561">
        <v>33</v>
      </c>
      <c r="D20" s="561">
        <v>33</v>
      </c>
      <c r="E20" s="561">
        <v>0</v>
      </c>
      <c r="F20" s="63">
        <f t="shared" si="2"/>
        <v>33</v>
      </c>
      <c r="G20" s="561">
        <v>419236</v>
      </c>
      <c r="H20" s="561">
        <v>418696</v>
      </c>
      <c r="I20" s="561">
        <v>14957</v>
      </c>
      <c r="J20" s="164">
        <f t="shared" si="3"/>
        <v>434193</v>
      </c>
    </row>
    <row r="21" spans="1:10" ht="31.5" x14ac:dyDescent="0.2">
      <c r="A21" s="30">
        <v>14</v>
      </c>
      <c r="B21" s="45" t="s">
        <v>964</v>
      </c>
      <c r="C21" s="578">
        <v>129</v>
      </c>
      <c r="D21" s="578">
        <v>129</v>
      </c>
      <c r="E21" s="578">
        <v>2</v>
      </c>
      <c r="F21" s="63">
        <f t="shared" si="2"/>
        <v>131</v>
      </c>
      <c r="G21" s="561">
        <v>640114</v>
      </c>
      <c r="H21" s="561">
        <v>640114</v>
      </c>
      <c r="I21" s="561">
        <v>16995</v>
      </c>
      <c r="J21" s="164">
        <f t="shared" si="3"/>
        <v>657109</v>
      </c>
    </row>
    <row r="22" spans="1:10" ht="47.25" x14ac:dyDescent="0.2">
      <c r="A22" s="30">
        <v>15</v>
      </c>
      <c r="B22" s="45" t="s">
        <v>1277</v>
      </c>
      <c r="C22" s="63">
        <f>SUM(C23:C26)</f>
        <v>7</v>
      </c>
      <c r="D22" s="63">
        <f>SUM(D23:D26)</f>
        <v>7</v>
      </c>
      <c r="E22" s="63">
        <f>SUM(E23:E26)</f>
        <v>1</v>
      </c>
      <c r="F22" s="63">
        <f>SUM(F27:F27)</f>
        <v>0</v>
      </c>
      <c r="G22" s="63">
        <f>SUM(G23:G26)</f>
        <v>63881</v>
      </c>
      <c r="H22" s="63">
        <f>SUM(H23:H26)</f>
        <v>63657</v>
      </c>
      <c r="I22" s="63">
        <f>SUM(I23:I26)</f>
        <v>7080</v>
      </c>
      <c r="J22" s="164">
        <f>SUM(J23:J26)</f>
        <v>70961</v>
      </c>
    </row>
    <row r="23" spans="1:10" x14ac:dyDescent="0.2">
      <c r="A23" s="30" t="s">
        <v>1230</v>
      </c>
      <c r="B23" s="46" t="s">
        <v>157</v>
      </c>
      <c r="C23" s="183">
        <v>7</v>
      </c>
      <c r="D23" s="183">
        <v>7</v>
      </c>
      <c r="E23" s="183">
        <v>1</v>
      </c>
      <c r="F23" s="63">
        <f t="shared" ref="F23:F29" si="4">C23+E23</f>
        <v>8</v>
      </c>
      <c r="G23" s="183">
        <v>63881</v>
      </c>
      <c r="H23" s="183">
        <v>63657</v>
      </c>
      <c r="I23" s="183">
        <v>7080</v>
      </c>
      <c r="J23" s="164">
        <f>G23+I23</f>
        <v>70961</v>
      </c>
    </row>
    <row r="24" spans="1:10" x14ac:dyDescent="0.2">
      <c r="A24" s="30" t="s">
        <v>392</v>
      </c>
      <c r="B24" s="46"/>
      <c r="C24" s="183"/>
      <c r="D24" s="183"/>
      <c r="E24" s="183"/>
      <c r="F24" s="63">
        <f t="shared" si="4"/>
        <v>0</v>
      </c>
      <c r="G24" s="183"/>
      <c r="H24" s="183"/>
      <c r="I24" s="183"/>
      <c r="J24" s="164">
        <f>G24+I24</f>
        <v>0</v>
      </c>
    </row>
    <row r="25" spans="1:10" x14ac:dyDescent="0.2">
      <c r="A25" s="30" t="s">
        <v>393</v>
      </c>
      <c r="B25" s="46"/>
      <c r="C25" s="183"/>
      <c r="D25" s="183"/>
      <c r="E25" s="183"/>
      <c r="F25" s="63">
        <f t="shared" si="4"/>
        <v>0</v>
      </c>
      <c r="G25" s="183"/>
      <c r="H25" s="183"/>
      <c r="I25" s="183"/>
      <c r="J25" s="164">
        <f>G25+I25</f>
        <v>0</v>
      </c>
    </row>
    <row r="26" spans="1:10" ht="16.5" customHeight="1" x14ac:dyDescent="0.2">
      <c r="A26" s="30" t="s">
        <v>394</v>
      </c>
      <c r="B26" s="46"/>
      <c r="C26" s="183"/>
      <c r="D26" s="183"/>
      <c r="E26" s="183"/>
      <c r="F26" s="63">
        <f t="shared" si="4"/>
        <v>0</v>
      </c>
      <c r="G26" s="183"/>
      <c r="H26" s="183"/>
      <c r="I26" s="183"/>
      <c r="J26" s="164">
        <f>G26+I26</f>
        <v>0</v>
      </c>
    </row>
    <row r="27" spans="1:10" x14ac:dyDescent="0.2">
      <c r="A27" s="30"/>
      <c r="B27" s="26"/>
      <c r="C27" s="558"/>
      <c r="D27" s="558"/>
      <c r="E27" s="558"/>
      <c r="F27" s="559">
        <f t="shared" si="4"/>
        <v>0</v>
      </c>
      <c r="G27" s="558"/>
      <c r="H27" s="558"/>
      <c r="I27" s="558"/>
      <c r="J27" s="560"/>
    </row>
    <row r="28" spans="1:10" x14ac:dyDescent="0.2">
      <c r="A28" s="30">
        <v>16</v>
      </c>
      <c r="B28" s="45" t="s">
        <v>965</v>
      </c>
      <c r="C28" s="183">
        <v>78</v>
      </c>
      <c r="D28" s="183">
        <v>78</v>
      </c>
      <c r="E28" s="183">
        <v>20</v>
      </c>
      <c r="F28" s="63">
        <f t="shared" si="4"/>
        <v>98</v>
      </c>
      <c r="G28" s="183">
        <v>364594</v>
      </c>
      <c r="H28" s="183">
        <v>364594</v>
      </c>
      <c r="I28" s="183">
        <v>124621</v>
      </c>
      <c r="J28" s="164">
        <f>G28+I28</f>
        <v>489215</v>
      </c>
    </row>
    <row r="29" spans="1:10" x14ac:dyDescent="0.2">
      <c r="A29" s="30">
        <v>17</v>
      </c>
      <c r="B29" s="45" t="s">
        <v>966</v>
      </c>
      <c r="C29" s="183"/>
      <c r="D29" s="183"/>
      <c r="E29" s="183">
        <v>13</v>
      </c>
      <c r="F29" s="63">
        <f t="shared" si="4"/>
        <v>13</v>
      </c>
      <c r="G29" s="183"/>
      <c r="H29" s="183"/>
      <c r="I29" s="183">
        <v>73059</v>
      </c>
      <c r="J29" s="164">
        <f>G29+I29</f>
        <v>73059</v>
      </c>
    </row>
    <row r="30" spans="1:10" ht="16.5" thickBot="1" x14ac:dyDescent="0.25">
      <c r="A30" s="31">
        <v>18</v>
      </c>
      <c r="B30" s="47" t="s">
        <v>1278</v>
      </c>
      <c r="C30" s="64">
        <f t="shared" ref="C30:J30" si="5">C7+C13+C16+C20+C21+C28+C29</f>
        <v>1091.896</v>
      </c>
      <c r="D30" s="64">
        <f t="shared" si="5"/>
        <v>1091.896</v>
      </c>
      <c r="E30" s="64">
        <f t="shared" si="5"/>
        <v>53.421999999999997</v>
      </c>
      <c r="F30" s="64">
        <f t="shared" si="5"/>
        <v>1145.318</v>
      </c>
      <c r="G30" s="64">
        <f t="shared" si="5"/>
        <v>10778720</v>
      </c>
      <c r="H30" s="64">
        <f t="shared" si="5"/>
        <v>10601632</v>
      </c>
      <c r="I30" s="64">
        <f t="shared" si="5"/>
        <v>857530</v>
      </c>
      <c r="J30" s="167">
        <f t="shared" si="5"/>
        <v>11636250</v>
      </c>
    </row>
    <row r="31" spans="1:10" x14ac:dyDescent="0.2">
      <c r="A31" s="17"/>
      <c r="B31" s="17"/>
      <c r="C31" s="582"/>
      <c r="D31" s="582"/>
      <c r="E31" s="17"/>
      <c r="F31" s="582"/>
      <c r="G31" s="20"/>
      <c r="H31" s="20"/>
      <c r="I31" s="20"/>
      <c r="J31" s="582"/>
    </row>
    <row r="32" spans="1:10" x14ac:dyDescent="0.25">
      <c r="A32" s="674" t="s">
        <v>891</v>
      </c>
      <c r="B32" s="675"/>
      <c r="C32" s="675"/>
      <c r="D32" s="675"/>
      <c r="E32" s="675"/>
      <c r="F32" s="675"/>
      <c r="G32" s="675"/>
      <c r="H32" s="675"/>
      <c r="I32" s="675"/>
      <c r="J32" s="676"/>
    </row>
    <row r="33" spans="1:10" x14ac:dyDescent="0.2">
      <c r="A33" s="672" t="s">
        <v>158</v>
      </c>
      <c r="B33" s="672"/>
      <c r="C33" s="672"/>
      <c r="D33" s="672"/>
      <c r="E33" s="672"/>
      <c r="F33" s="672"/>
      <c r="G33" s="672"/>
      <c r="H33" s="672"/>
      <c r="I33" s="672"/>
      <c r="J33" s="672"/>
    </row>
    <row r="34" spans="1:10" ht="50.25" customHeight="1" x14ac:dyDescent="0.2">
      <c r="B34" s="671" t="s">
        <v>253</v>
      </c>
      <c r="C34" s="671"/>
      <c r="D34" s="671"/>
      <c r="E34" s="671"/>
      <c r="F34" s="671"/>
      <c r="G34" s="671"/>
      <c r="H34" s="671"/>
      <c r="I34" s="671"/>
      <c r="J34" s="671"/>
    </row>
    <row r="35" spans="1:10" x14ac:dyDescent="0.2">
      <c r="B35" s="562" t="s">
        <v>21</v>
      </c>
    </row>
    <row r="36" spans="1:10" x14ac:dyDescent="0.2">
      <c r="B36" s="562" t="s">
        <v>22</v>
      </c>
    </row>
    <row r="37" spans="1:10" x14ac:dyDescent="0.2">
      <c r="B37" s="562" t="s">
        <v>23</v>
      </c>
    </row>
    <row r="38" spans="1:10" x14ac:dyDescent="0.2">
      <c r="B38" s="75" t="s">
        <v>159</v>
      </c>
    </row>
    <row r="39" spans="1:10" x14ac:dyDescent="0.2">
      <c r="B39" s="20" t="s">
        <v>1342</v>
      </c>
    </row>
    <row r="40" spans="1:10" x14ac:dyDescent="0.2">
      <c r="B40" s="20" t="s">
        <v>108</v>
      </c>
    </row>
    <row r="41" spans="1:10" x14ac:dyDescent="0.2">
      <c r="B41" s="600"/>
    </row>
  </sheetData>
  <mergeCells count="15">
    <mergeCell ref="B34:J34"/>
    <mergeCell ref="A33:J33"/>
    <mergeCell ref="J3:J5"/>
    <mergeCell ref="A32:J32"/>
    <mergeCell ref="C3:F3"/>
    <mergeCell ref="H3:H4"/>
    <mergeCell ref="A1:J1"/>
    <mergeCell ref="A2:J2"/>
    <mergeCell ref="G3:G5"/>
    <mergeCell ref="I3:I5"/>
    <mergeCell ref="C4:C5"/>
    <mergeCell ref="E4:E5"/>
    <mergeCell ref="F4:F5"/>
    <mergeCell ref="B3:B5"/>
    <mergeCell ref="A3:A5"/>
  </mergeCells>
  <phoneticPr fontId="0" type="noConversion"/>
  <printOptions gridLines="1"/>
  <pageMargins left="0.47" right="0.31" top="0.75" bottom="0.41" header="0.51181102362204722" footer="0.28000000000000003"/>
  <pageSetup paperSize="9" scale="6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H25"/>
  <sheetViews>
    <sheetView zoomScaleNormal="100" workbookViewId="0">
      <pane xSplit="2" ySplit="5" topLeftCell="C6" activePane="bottomRight" state="frozen"/>
      <selection activeCell="G22" sqref="G22"/>
      <selection pane="topRight" activeCell="G22" sqref="G22"/>
      <selection pane="bottomLeft" activeCell="G22" sqref="G22"/>
      <selection pane="bottomRight" activeCell="L11" sqref="L11"/>
    </sheetView>
  </sheetViews>
  <sheetFormatPr defaultRowHeight="15.75" x14ac:dyDescent="0.25"/>
  <cols>
    <col min="1" max="1" width="9.140625" style="887"/>
    <col min="2" max="2" width="70.42578125" style="887" customWidth="1"/>
    <col min="3" max="3" width="23.140625" style="887" customWidth="1"/>
    <col min="4" max="4" width="23.85546875" style="887" customWidth="1"/>
    <col min="5" max="5" width="24.5703125" style="887" bestFit="1" customWidth="1"/>
    <col min="6" max="6" width="24.42578125" style="887" customWidth="1"/>
    <col min="7" max="7" width="24" style="887" customWidth="1"/>
    <col min="8" max="8" width="10.140625" style="887" bestFit="1" customWidth="1"/>
    <col min="9" max="16384" width="9.140625" style="887"/>
  </cols>
  <sheetData>
    <row r="1" spans="1:8" ht="48" customHeight="1" thickBot="1" x14ac:dyDescent="0.3">
      <c r="A1" s="886" t="s">
        <v>286</v>
      </c>
      <c r="B1" s="886"/>
      <c r="C1" s="886"/>
      <c r="D1" s="886"/>
      <c r="E1" s="886"/>
      <c r="F1" s="886"/>
    </row>
    <row r="2" spans="1:8" ht="44.25" customHeight="1" thickBot="1" x14ac:dyDescent="0.3">
      <c r="A2" s="888" t="s">
        <v>379</v>
      </c>
      <c r="B2" s="889"/>
      <c r="C2" s="889"/>
      <c r="D2" s="889"/>
      <c r="E2" s="889"/>
      <c r="F2" s="889"/>
      <c r="G2" s="890"/>
    </row>
    <row r="3" spans="1:8" ht="48.75" customHeight="1" x14ac:dyDescent="0.25">
      <c r="A3" s="891" t="s">
        <v>1145</v>
      </c>
      <c r="B3" s="892" t="s">
        <v>1285</v>
      </c>
      <c r="C3" s="678" t="s">
        <v>1366</v>
      </c>
      <c r="D3" s="679"/>
      <c r="E3" s="680" t="s">
        <v>1367</v>
      </c>
      <c r="F3" s="680" t="s">
        <v>1368</v>
      </c>
      <c r="G3" s="893" t="s">
        <v>1143</v>
      </c>
    </row>
    <row r="4" spans="1:8" ht="24" customHeight="1" x14ac:dyDescent="0.25">
      <c r="A4" s="894"/>
      <c r="B4" s="895"/>
      <c r="C4" s="896" t="s">
        <v>1297</v>
      </c>
      <c r="D4" s="897"/>
      <c r="E4" s="681"/>
      <c r="F4" s="681"/>
      <c r="G4" s="898"/>
    </row>
    <row r="5" spans="1:8" ht="32.25" thickBot="1" x14ac:dyDescent="0.3">
      <c r="A5" s="899"/>
      <c r="B5" s="900"/>
      <c r="C5" s="901" t="s">
        <v>842</v>
      </c>
      <c r="D5" s="902" t="s">
        <v>1369</v>
      </c>
      <c r="E5" s="682"/>
      <c r="F5" s="682"/>
      <c r="G5" s="903"/>
    </row>
    <row r="6" spans="1:8" ht="26.25" customHeight="1" x14ac:dyDescent="0.25">
      <c r="A6" s="904"/>
      <c r="B6" s="905"/>
      <c r="C6" s="906" t="s">
        <v>1235</v>
      </c>
      <c r="D6" s="906" t="s">
        <v>1236</v>
      </c>
      <c r="E6" s="906" t="s">
        <v>1237</v>
      </c>
      <c r="F6" s="907" t="s">
        <v>1244</v>
      </c>
      <c r="G6" s="908" t="s">
        <v>305</v>
      </c>
    </row>
    <row r="7" spans="1:8" ht="21.75" customHeight="1" x14ac:dyDescent="0.25">
      <c r="A7" s="909">
        <v>1</v>
      </c>
      <c r="B7" s="910" t="s">
        <v>1370</v>
      </c>
      <c r="C7" s="184">
        <f>C8+C11</f>
        <v>1145020</v>
      </c>
      <c r="D7" s="184">
        <f>D8+D11</f>
        <v>144191</v>
      </c>
      <c r="E7" s="184">
        <f>E8+E11</f>
        <v>29849.05</v>
      </c>
      <c r="F7" s="184">
        <f>F8+F11</f>
        <v>16106.6</v>
      </c>
      <c r="G7" s="507">
        <f>SUM(C7:F7)</f>
        <v>1335166.6500000001</v>
      </c>
      <c r="H7" s="911"/>
    </row>
    <row r="8" spans="1:8" ht="57" customHeight="1" x14ac:dyDescent="0.25">
      <c r="A8" s="909">
        <v>2</v>
      </c>
      <c r="B8" s="368" t="s">
        <v>399</v>
      </c>
      <c r="C8" s="184">
        <f>C9</f>
        <v>526678</v>
      </c>
      <c r="D8" s="184">
        <f>D10</f>
        <v>67881</v>
      </c>
      <c r="E8" s="184">
        <f>SUM(E9:E10)</f>
        <v>15743.55</v>
      </c>
      <c r="F8" s="184">
        <f>SUM(F9:F10)</f>
        <v>9900</v>
      </c>
      <c r="G8" s="185">
        <f t="shared" ref="G8:G17" si="0">SUM(C8:F8)</f>
        <v>620202.55000000005</v>
      </c>
    </row>
    <row r="9" spans="1:8" ht="51.75" customHeight="1" x14ac:dyDescent="0.25">
      <c r="A9" s="909">
        <v>3</v>
      </c>
      <c r="B9" s="368" t="s">
        <v>1371</v>
      </c>
      <c r="C9" s="912">
        <v>526678</v>
      </c>
      <c r="D9" s="913" t="s">
        <v>1268</v>
      </c>
      <c r="E9" s="166">
        <v>8752.0499999999993</v>
      </c>
      <c r="F9" s="914">
        <v>9900</v>
      </c>
      <c r="G9" s="185">
        <f t="shared" si="0"/>
        <v>545330.05000000005</v>
      </c>
    </row>
    <row r="10" spans="1:8" ht="47.25" x14ac:dyDescent="0.25">
      <c r="A10" s="909">
        <v>4</v>
      </c>
      <c r="B10" s="368" t="s">
        <v>1372</v>
      </c>
      <c r="C10" s="913" t="s">
        <v>1268</v>
      </c>
      <c r="D10" s="912">
        <v>67881</v>
      </c>
      <c r="E10" s="166">
        <v>6991.5</v>
      </c>
      <c r="F10" s="914">
        <v>0</v>
      </c>
      <c r="G10" s="185">
        <f t="shared" si="0"/>
        <v>74872.5</v>
      </c>
    </row>
    <row r="11" spans="1:8" ht="51" customHeight="1" x14ac:dyDescent="0.25">
      <c r="A11" s="909">
        <v>5</v>
      </c>
      <c r="B11" s="368" t="s">
        <v>823</v>
      </c>
      <c r="C11" s="184">
        <f>C12</f>
        <v>618342</v>
      </c>
      <c r="D11" s="184">
        <f>D13</f>
        <v>76310</v>
      </c>
      <c r="E11" s="184">
        <f>SUM(E12:E13)</f>
        <v>14105.5</v>
      </c>
      <c r="F11" s="184">
        <f>SUM(F12:F13)</f>
        <v>6206.6</v>
      </c>
      <c r="G11" s="185">
        <f>SUM(C11:E11)</f>
        <v>708757.5</v>
      </c>
    </row>
    <row r="12" spans="1:8" ht="47.25" customHeight="1" x14ac:dyDescent="0.25">
      <c r="A12" s="909">
        <v>6</v>
      </c>
      <c r="B12" s="368" t="s">
        <v>1373</v>
      </c>
      <c r="C12" s="912">
        <v>618342</v>
      </c>
      <c r="D12" s="913" t="s">
        <v>1268</v>
      </c>
      <c r="E12" s="166">
        <v>10636.5</v>
      </c>
      <c r="F12" s="166">
        <v>5440</v>
      </c>
      <c r="G12" s="185">
        <f t="shared" si="0"/>
        <v>634418.5</v>
      </c>
    </row>
    <row r="13" spans="1:8" s="10" customFormat="1" ht="46.5" customHeight="1" x14ac:dyDescent="0.25">
      <c r="A13" s="909">
        <v>7</v>
      </c>
      <c r="B13" s="368" t="s">
        <v>1374</v>
      </c>
      <c r="C13" s="913" t="s">
        <v>1268</v>
      </c>
      <c r="D13" s="912">
        <v>76310</v>
      </c>
      <c r="E13" s="166">
        <v>3469</v>
      </c>
      <c r="F13" s="166">
        <v>766.6</v>
      </c>
      <c r="G13" s="185">
        <f t="shared" si="0"/>
        <v>80545.600000000006</v>
      </c>
      <c r="H13" s="887"/>
    </row>
    <row r="14" spans="1:8" ht="49.5" customHeight="1" x14ac:dyDescent="0.25">
      <c r="A14" s="909">
        <v>8</v>
      </c>
      <c r="B14" s="144" t="s">
        <v>52</v>
      </c>
      <c r="C14" s="166">
        <v>0</v>
      </c>
      <c r="D14" s="913" t="s">
        <v>1268</v>
      </c>
      <c r="E14" s="913" t="s">
        <v>1268</v>
      </c>
      <c r="F14" s="913" t="s">
        <v>1268</v>
      </c>
      <c r="G14" s="185">
        <f>SUM(C14:F14)</f>
        <v>0</v>
      </c>
    </row>
    <row r="15" spans="1:8" ht="31.5" x14ac:dyDescent="0.25">
      <c r="A15" s="909">
        <v>9</v>
      </c>
      <c r="B15" s="368" t="s">
        <v>1375</v>
      </c>
      <c r="C15" s="912">
        <v>1274616</v>
      </c>
      <c r="D15" s="912">
        <v>339120</v>
      </c>
      <c r="E15" s="913" t="s">
        <v>1268</v>
      </c>
      <c r="F15" s="913" t="s">
        <v>1268</v>
      </c>
      <c r="G15" s="185">
        <f t="shared" si="0"/>
        <v>1613736</v>
      </c>
    </row>
    <row r="16" spans="1:8" ht="39" customHeight="1" x14ac:dyDescent="0.25">
      <c r="A16" s="909">
        <v>10</v>
      </c>
      <c r="B16" s="368" t="s">
        <v>1376</v>
      </c>
      <c r="C16" s="915">
        <f>C14+C15-C7</f>
        <v>129596</v>
      </c>
      <c r="D16" s="916" t="s">
        <v>1268</v>
      </c>
      <c r="E16" s="916" t="s">
        <v>1268</v>
      </c>
      <c r="F16" s="916" t="s">
        <v>1268</v>
      </c>
      <c r="G16" s="185">
        <f t="shared" si="0"/>
        <v>129596</v>
      </c>
    </row>
    <row r="17" spans="1:7" ht="21" customHeight="1" x14ac:dyDescent="0.25">
      <c r="A17" s="909">
        <v>11</v>
      </c>
      <c r="B17" s="917" t="s">
        <v>1377</v>
      </c>
      <c r="C17" s="166">
        <v>2507</v>
      </c>
      <c r="D17" s="913" t="s">
        <v>1268</v>
      </c>
      <c r="E17" s="166">
        <v>74</v>
      </c>
      <c r="F17" s="914">
        <v>33</v>
      </c>
      <c r="G17" s="185">
        <f t="shared" si="0"/>
        <v>2614</v>
      </c>
    </row>
    <row r="18" spans="1:7" ht="21" customHeight="1" thickBot="1" x14ac:dyDescent="0.3">
      <c r="A18" s="918">
        <v>12</v>
      </c>
      <c r="B18" s="919" t="s">
        <v>400</v>
      </c>
      <c r="C18" s="920">
        <f>IF(C17=0,0,+(C7+D7)/C17)</f>
        <v>514.24451535700041</v>
      </c>
      <c r="D18" s="921" t="s">
        <v>1268</v>
      </c>
      <c r="E18" s="920">
        <f>IF(E17=0,0,+E7/E17)</f>
        <v>403.36554054054051</v>
      </c>
      <c r="F18" s="920">
        <f>IF(F17=0,0,+F7/F17)</f>
        <v>488.07878787878786</v>
      </c>
      <c r="G18" s="500">
        <f>IF(G17=0,0,+G7/G17)</f>
        <v>510.77530604437646</v>
      </c>
    </row>
    <row r="20" spans="1:7" x14ac:dyDescent="0.25">
      <c r="A20" s="887" t="s">
        <v>1350</v>
      </c>
    </row>
    <row r="21" spans="1:7" x14ac:dyDescent="0.25">
      <c r="A21" s="922"/>
    </row>
    <row r="22" spans="1:7" x14ac:dyDescent="0.25">
      <c r="B22" s="612" t="s">
        <v>1343</v>
      </c>
    </row>
    <row r="23" spans="1:7" x14ac:dyDescent="0.25">
      <c r="B23" s="612" t="s">
        <v>1342</v>
      </c>
      <c r="C23" s="911"/>
    </row>
    <row r="24" spans="1:7" x14ac:dyDescent="0.25">
      <c r="B24" s="612" t="s">
        <v>108</v>
      </c>
      <c r="C24" s="911"/>
    </row>
    <row r="25" spans="1:7" x14ac:dyDescent="0.25">
      <c r="B25" s="923"/>
    </row>
  </sheetData>
  <mergeCells count="9">
    <mergeCell ref="G3:G5"/>
    <mergeCell ref="A2:G2"/>
    <mergeCell ref="A1:F1"/>
    <mergeCell ref="A3:A5"/>
    <mergeCell ref="B3:B5"/>
    <mergeCell ref="C3:D3"/>
    <mergeCell ref="C4:D4"/>
    <mergeCell ref="E3:E5"/>
    <mergeCell ref="F3:F5"/>
  </mergeCells>
  <phoneticPr fontId="98" type="noConversion"/>
  <pageMargins left="0.45" right="0.33" top="0.74803149606299213" bottom="0.74803149606299213"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enableFormatConditionsCalculation="0">
    <tabColor indexed="42"/>
    <pageSetUpPr fitToPage="1"/>
  </sheetPr>
  <dimension ref="A1:H20"/>
  <sheetViews>
    <sheetView topLeftCell="A4" zoomScaleNormal="100" workbookViewId="0">
      <selection activeCell="D24" sqref="D24"/>
    </sheetView>
  </sheetViews>
  <sheetFormatPr defaultRowHeight="15.75" x14ac:dyDescent="0.2"/>
  <cols>
    <col min="1" max="1" width="8.140625" style="18" customWidth="1"/>
    <col min="2" max="2" width="83.42578125" style="75" customWidth="1"/>
    <col min="3" max="3" width="17.28515625" style="18" customWidth="1"/>
    <col min="4" max="4" width="17.140625" style="18" customWidth="1"/>
    <col min="5" max="5" width="15.7109375" style="18" customWidth="1"/>
    <col min="6" max="6" width="18" style="18" customWidth="1"/>
    <col min="7" max="7" width="7.5703125" style="18" customWidth="1"/>
    <col min="8" max="16384" width="9.140625" style="18"/>
  </cols>
  <sheetData>
    <row r="1" spans="1:8" ht="50.1" customHeight="1" thickBot="1" x14ac:dyDescent="0.25">
      <c r="A1" s="689" t="s">
        <v>287</v>
      </c>
      <c r="B1" s="690"/>
      <c r="C1" s="690"/>
      <c r="D1" s="690"/>
      <c r="E1" s="690"/>
      <c r="F1" s="691"/>
      <c r="G1" s="215"/>
      <c r="H1" s="23"/>
    </row>
    <row r="2" spans="1:8" ht="36.75" customHeight="1" x14ac:dyDescent="0.2">
      <c r="A2" s="660" t="s">
        <v>380</v>
      </c>
      <c r="B2" s="661"/>
      <c r="C2" s="661"/>
      <c r="D2" s="661"/>
      <c r="E2" s="661"/>
      <c r="F2" s="662"/>
      <c r="G2" s="216"/>
    </row>
    <row r="3" spans="1:8" ht="33" customHeight="1" x14ac:dyDescent="0.2">
      <c r="A3" s="698" t="s">
        <v>1145</v>
      </c>
      <c r="B3" s="696" t="s">
        <v>1285</v>
      </c>
      <c r="C3" s="692">
        <v>2011</v>
      </c>
      <c r="D3" s="693"/>
      <c r="E3" s="694">
        <v>2012</v>
      </c>
      <c r="F3" s="695"/>
      <c r="G3" s="216"/>
    </row>
    <row r="4" spans="1:8" ht="69" customHeight="1" x14ac:dyDescent="0.2">
      <c r="A4" s="699"/>
      <c r="B4" s="697"/>
      <c r="C4" s="125" t="s">
        <v>251</v>
      </c>
      <c r="D4" s="125" t="s">
        <v>1127</v>
      </c>
      <c r="E4" s="125" t="s">
        <v>251</v>
      </c>
      <c r="F4" s="28" t="s">
        <v>1221</v>
      </c>
      <c r="G4" s="216"/>
    </row>
    <row r="5" spans="1:8" x14ac:dyDescent="0.2">
      <c r="A5" s="138"/>
      <c r="B5" s="97"/>
      <c r="C5" s="36" t="s">
        <v>1235</v>
      </c>
      <c r="D5" s="36" t="s">
        <v>1236</v>
      </c>
      <c r="E5" s="94" t="s">
        <v>1237</v>
      </c>
      <c r="F5" s="104" t="s">
        <v>1244</v>
      </c>
      <c r="G5" s="216"/>
    </row>
    <row r="6" spans="1:8" ht="38.25" customHeight="1" x14ac:dyDescent="0.2">
      <c r="A6" s="30">
        <v>1</v>
      </c>
      <c r="B6" s="98" t="s">
        <v>974</v>
      </c>
      <c r="C6" s="187">
        <v>1596630</v>
      </c>
      <c r="D6" s="188" t="s">
        <v>1268</v>
      </c>
      <c r="E6" s="187">
        <v>1752684.99</v>
      </c>
      <c r="F6" s="189" t="s">
        <v>1268</v>
      </c>
      <c r="G6" s="216"/>
    </row>
    <row r="7" spans="1:8" ht="38.25" customHeight="1" x14ac:dyDescent="0.2">
      <c r="A7" s="30">
        <f>A6+1</f>
        <v>2</v>
      </c>
      <c r="B7" s="98" t="s">
        <v>1298</v>
      </c>
      <c r="C7" s="188" t="s">
        <v>1268</v>
      </c>
      <c r="D7" s="83">
        <v>7238</v>
      </c>
      <c r="E7" s="188" t="s">
        <v>1268</v>
      </c>
      <c r="F7" s="88">
        <v>7974</v>
      </c>
      <c r="G7" s="216"/>
    </row>
    <row r="8" spans="1:8" ht="38.25" customHeight="1" x14ac:dyDescent="0.2">
      <c r="A8" s="30">
        <f>A7+1</f>
        <v>3</v>
      </c>
      <c r="B8" s="98" t="s">
        <v>330</v>
      </c>
      <c r="C8" s="188" t="s">
        <v>1268</v>
      </c>
      <c r="D8" s="83">
        <v>1615</v>
      </c>
      <c r="E8" s="188" t="s">
        <v>1268</v>
      </c>
      <c r="F8" s="88">
        <v>1480</v>
      </c>
      <c r="G8" s="216"/>
    </row>
    <row r="9" spans="1:8" ht="35.25" customHeight="1" x14ac:dyDescent="0.2">
      <c r="A9" s="30">
        <f>A8+1</f>
        <v>4</v>
      </c>
      <c r="B9" s="70" t="s">
        <v>843</v>
      </c>
      <c r="C9" s="187">
        <v>122516</v>
      </c>
      <c r="D9" s="188" t="s">
        <v>1268</v>
      </c>
      <c r="E9" s="190">
        <f>+C11</f>
        <v>47675</v>
      </c>
      <c r="F9" s="189" t="s">
        <v>1268</v>
      </c>
      <c r="G9" s="216"/>
    </row>
    <row r="10" spans="1:8" ht="37.5" customHeight="1" x14ac:dyDescent="0.2">
      <c r="A10" s="30">
        <f>A9+1</f>
        <v>5</v>
      </c>
      <c r="B10" s="70" t="s">
        <v>51</v>
      </c>
      <c r="C10" s="187">
        <v>1521789</v>
      </c>
      <c r="D10" s="188" t="s">
        <v>1268</v>
      </c>
      <c r="E10" s="191">
        <v>2069093</v>
      </c>
      <c r="F10" s="189" t="s">
        <v>1268</v>
      </c>
      <c r="G10" s="216"/>
    </row>
    <row r="11" spans="1:8" ht="33" customHeight="1" x14ac:dyDescent="0.2">
      <c r="A11" s="30">
        <v>6</v>
      </c>
      <c r="B11" s="70" t="s">
        <v>1192</v>
      </c>
      <c r="C11" s="192">
        <f>+C9+C10-C6</f>
        <v>47675</v>
      </c>
      <c r="D11" s="188" t="s">
        <v>1268</v>
      </c>
      <c r="E11" s="190">
        <f>+E9+E10-E6</f>
        <v>364083.01</v>
      </c>
      <c r="F11" s="189" t="s">
        <v>1268</v>
      </c>
      <c r="G11" s="216"/>
    </row>
    <row r="12" spans="1:8" ht="36" customHeight="1" thickBot="1" x14ac:dyDescent="0.25">
      <c r="A12" s="31">
        <v>7</v>
      </c>
      <c r="B12" s="86" t="s">
        <v>1193</v>
      </c>
      <c r="C12" s="193">
        <f>IF(C6=0,0,C6/D7)</f>
        <v>220.58994197292068</v>
      </c>
      <c r="D12" s="194" t="s">
        <v>1268</v>
      </c>
      <c r="E12" s="193">
        <f>IF(E6=0,0,E6/F7)</f>
        <v>219.79997366440932</v>
      </c>
      <c r="F12" s="195" t="s">
        <v>1268</v>
      </c>
      <c r="G12" s="216"/>
    </row>
    <row r="13" spans="1:8" x14ac:dyDescent="0.2">
      <c r="B13" s="20"/>
      <c r="G13" s="216"/>
    </row>
    <row r="14" spans="1:8" x14ac:dyDescent="0.2">
      <c r="A14" s="683" t="s">
        <v>983</v>
      </c>
      <c r="B14" s="684"/>
      <c r="C14" s="684"/>
      <c r="D14" s="684"/>
      <c r="E14" s="684"/>
      <c r="F14" s="685"/>
      <c r="G14" s="216"/>
    </row>
    <row r="15" spans="1:8" x14ac:dyDescent="0.2">
      <c r="A15" s="686" t="s">
        <v>1340</v>
      </c>
      <c r="B15" s="687"/>
      <c r="C15" s="687"/>
      <c r="D15" s="687"/>
      <c r="E15" s="687"/>
      <c r="F15" s="688"/>
      <c r="G15" s="216"/>
    </row>
    <row r="18" spans="2:2" x14ac:dyDescent="0.2">
      <c r="B18" s="20" t="s">
        <v>1343</v>
      </c>
    </row>
    <row r="19" spans="2:2" x14ac:dyDescent="0.2">
      <c r="B19" s="20" t="s">
        <v>1342</v>
      </c>
    </row>
    <row r="20" spans="2:2" x14ac:dyDescent="0.2">
      <c r="B20" s="20" t="s">
        <v>108</v>
      </c>
    </row>
  </sheetData>
  <mergeCells count="8">
    <mergeCell ref="A14:F14"/>
    <mergeCell ref="A15:F15"/>
    <mergeCell ref="A1:F1"/>
    <mergeCell ref="A2:F2"/>
    <mergeCell ref="C3:D3"/>
    <mergeCell ref="E3:F3"/>
    <mergeCell ref="B3:B4"/>
    <mergeCell ref="A3:A4"/>
  </mergeCells>
  <phoneticPr fontId="0" type="noConversion"/>
  <pageMargins left="0.5" right="0.39" top="0.98425196850393704" bottom="0.98425196850393704" header="0.51181102362204722" footer="0.51181102362204722"/>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enableFormatConditionsCalculation="0">
    <tabColor indexed="42"/>
    <pageSetUpPr fitToPage="1"/>
  </sheetPr>
  <dimension ref="A1:H26"/>
  <sheetViews>
    <sheetView zoomScaleNormal="100" workbookViewId="0">
      <pane xSplit="2" ySplit="5" topLeftCell="C6" activePane="bottomRight" state="frozen"/>
      <selection activeCell="G22" sqref="G22"/>
      <selection pane="topRight" activeCell="G22" sqref="G22"/>
      <selection pane="bottomLeft" activeCell="G22" sqref="G22"/>
      <selection pane="bottomRight" activeCell="G26" sqref="G26"/>
    </sheetView>
  </sheetViews>
  <sheetFormatPr defaultRowHeight="12.75" x14ac:dyDescent="0.2"/>
  <cols>
    <col min="1" max="1" width="8.28515625" style="96" customWidth="1"/>
    <col min="2" max="2" width="77.7109375" style="96" customWidth="1"/>
    <col min="3" max="6" width="14.7109375" style="96" customWidth="1"/>
    <col min="7" max="16384" width="9.140625" style="96"/>
  </cols>
  <sheetData>
    <row r="1" spans="1:8" ht="50.1" customHeight="1" x14ac:dyDescent="0.2">
      <c r="A1" s="627" t="s">
        <v>288</v>
      </c>
      <c r="B1" s="703"/>
      <c r="C1" s="703"/>
      <c r="D1" s="703"/>
      <c r="E1" s="703"/>
      <c r="F1" s="704"/>
      <c r="H1" s="128"/>
    </row>
    <row r="2" spans="1:8" ht="33" customHeight="1" x14ac:dyDescent="0.2">
      <c r="A2" s="630" t="s">
        <v>375</v>
      </c>
      <c r="B2" s="631"/>
      <c r="C2" s="631"/>
      <c r="D2" s="631"/>
      <c r="E2" s="631"/>
      <c r="F2" s="632"/>
    </row>
    <row r="3" spans="1:8" ht="18.75" customHeight="1" x14ac:dyDescent="0.2">
      <c r="A3" s="698" t="s">
        <v>1145</v>
      </c>
      <c r="B3" s="669" t="s">
        <v>1285</v>
      </c>
      <c r="C3" s="668" t="s">
        <v>252</v>
      </c>
      <c r="D3" s="668"/>
      <c r="E3" s="668" t="s">
        <v>1311</v>
      </c>
      <c r="F3" s="673"/>
    </row>
    <row r="4" spans="1:8" ht="18.75" customHeight="1" x14ac:dyDescent="0.2">
      <c r="A4" s="705"/>
      <c r="B4" s="669"/>
      <c r="C4" s="103">
        <v>2011</v>
      </c>
      <c r="D4" s="103">
        <v>2012</v>
      </c>
      <c r="E4" s="13">
        <v>2011</v>
      </c>
      <c r="F4" s="28">
        <v>2012</v>
      </c>
    </row>
    <row r="5" spans="1:8" ht="15.75" x14ac:dyDescent="0.2">
      <c r="A5" s="30"/>
      <c r="B5" s="93"/>
      <c r="C5" s="24" t="s">
        <v>1235</v>
      </c>
      <c r="D5" s="24" t="s">
        <v>1236</v>
      </c>
      <c r="E5" s="36" t="s">
        <v>1237</v>
      </c>
      <c r="F5" s="95" t="s">
        <v>1244</v>
      </c>
    </row>
    <row r="6" spans="1:8" ht="31.5" x14ac:dyDescent="0.2">
      <c r="A6" s="30">
        <v>1</v>
      </c>
      <c r="B6" s="45" t="s">
        <v>855</v>
      </c>
      <c r="C6" s="87" t="s">
        <v>1268</v>
      </c>
      <c r="D6" s="87" t="s">
        <v>1268</v>
      </c>
      <c r="E6" s="166">
        <v>2565</v>
      </c>
      <c r="F6" s="181">
        <v>2582</v>
      </c>
      <c r="G6" s="594"/>
    </row>
    <row r="7" spans="1:8" ht="37.5" x14ac:dyDescent="0.2">
      <c r="A7" s="30">
        <f>A6+1</f>
        <v>2</v>
      </c>
      <c r="B7" s="66" t="s">
        <v>1299</v>
      </c>
      <c r="C7" s="87" t="s">
        <v>1268</v>
      </c>
      <c r="D7" s="87" t="s">
        <v>1268</v>
      </c>
      <c r="E7" s="166">
        <v>18956</v>
      </c>
      <c r="F7" s="181">
        <v>19217</v>
      </c>
    </row>
    <row r="8" spans="1:8" ht="15.75" x14ac:dyDescent="0.2">
      <c r="A8" s="30">
        <v>3</v>
      </c>
      <c r="B8" s="85" t="s">
        <v>1218</v>
      </c>
      <c r="C8" s="87" t="s">
        <v>1268</v>
      </c>
      <c r="D8" s="87" t="s">
        <v>1268</v>
      </c>
      <c r="E8" s="63">
        <v>1580</v>
      </c>
      <c r="F8" s="164">
        <v>1601</v>
      </c>
    </row>
    <row r="9" spans="1:8" ht="31.5" x14ac:dyDescent="0.2">
      <c r="A9" s="30">
        <f t="shared" ref="A9:A18" si="0">A8+1</f>
        <v>4</v>
      </c>
      <c r="B9" s="66" t="s">
        <v>1314</v>
      </c>
      <c r="C9" s="89">
        <v>1061524.51</v>
      </c>
      <c r="D9" s="89">
        <v>1131389.18</v>
      </c>
      <c r="E9" s="87" t="s">
        <v>1268</v>
      </c>
      <c r="F9" s="90" t="s">
        <v>1268</v>
      </c>
    </row>
    <row r="10" spans="1:8" ht="31.5" x14ac:dyDescent="0.2">
      <c r="A10" s="30">
        <f t="shared" si="0"/>
        <v>5</v>
      </c>
      <c r="B10" s="66" t="s">
        <v>1333</v>
      </c>
      <c r="C10" s="52">
        <v>4862.24</v>
      </c>
      <c r="D10" s="52">
        <v>1277.3</v>
      </c>
      <c r="E10" s="52">
        <v>86</v>
      </c>
      <c r="F10" s="59">
        <v>61</v>
      </c>
    </row>
    <row r="11" spans="1:8" ht="31.5" x14ac:dyDescent="0.2">
      <c r="A11" s="30">
        <f t="shared" si="0"/>
        <v>6</v>
      </c>
      <c r="B11" s="66" t="s">
        <v>1227</v>
      </c>
      <c r="C11" s="166">
        <v>820920</v>
      </c>
      <c r="D11" s="166">
        <v>824353</v>
      </c>
      <c r="E11" s="87" t="s">
        <v>1268</v>
      </c>
      <c r="F11" s="90" t="s">
        <v>1268</v>
      </c>
    </row>
    <row r="12" spans="1:8" ht="15.75" x14ac:dyDescent="0.2">
      <c r="A12" s="30">
        <f t="shared" si="0"/>
        <v>7</v>
      </c>
      <c r="B12" s="66" t="s">
        <v>1312</v>
      </c>
      <c r="C12" s="52">
        <v>77708.2</v>
      </c>
      <c r="D12" s="52">
        <v>51912.42</v>
      </c>
      <c r="E12" s="87" t="s">
        <v>1268</v>
      </c>
      <c r="F12" s="90" t="s">
        <v>1268</v>
      </c>
    </row>
    <row r="13" spans="1:8" ht="15.75" x14ac:dyDescent="0.2">
      <c r="A13" s="30">
        <f t="shared" si="0"/>
        <v>8</v>
      </c>
      <c r="B13" s="66" t="s">
        <v>1334</v>
      </c>
      <c r="C13" s="63">
        <v>1965014.95</v>
      </c>
      <c r="D13" s="63">
        <f>SUM(D9:D12)</f>
        <v>2008931.9</v>
      </c>
      <c r="E13" s="87" t="s">
        <v>1268</v>
      </c>
      <c r="F13" s="90" t="s">
        <v>1268</v>
      </c>
    </row>
    <row r="14" spans="1:8" ht="15.75" x14ac:dyDescent="0.2">
      <c r="A14" s="30">
        <f t="shared" si="0"/>
        <v>9</v>
      </c>
      <c r="B14" s="66" t="s">
        <v>1335</v>
      </c>
      <c r="C14" s="63">
        <v>2101838.02</v>
      </c>
      <c r="D14" s="63">
        <f>D15+D16</f>
        <v>2250006.7400000002</v>
      </c>
      <c r="E14" s="87" t="s">
        <v>1268</v>
      </c>
      <c r="F14" s="90" t="s">
        <v>1268</v>
      </c>
    </row>
    <row r="15" spans="1:8" ht="15.75" x14ac:dyDescent="0.2">
      <c r="A15" s="30">
        <f t="shared" si="0"/>
        <v>10</v>
      </c>
      <c r="B15" s="46" t="s">
        <v>959</v>
      </c>
      <c r="C15" s="52">
        <v>680830.48</v>
      </c>
      <c r="D15" s="52">
        <v>720383.53</v>
      </c>
      <c r="E15" s="87" t="s">
        <v>1268</v>
      </c>
      <c r="F15" s="90" t="s">
        <v>1268</v>
      </c>
    </row>
    <row r="16" spans="1:8" ht="15.75" x14ac:dyDescent="0.2">
      <c r="A16" s="30">
        <f t="shared" si="0"/>
        <v>11</v>
      </c>
      <c r="B16" s="46" t="s">
        <v>960</v>
      </c>
      <c r="C16" s="52">
        <v>1421007.54</v>
      </c>
      <c r="D16" s="52">
        <v>1529623.21</v>
      </c>
      <c r="E16" s="87" t="s">
        <v>1268</v>
      </c>
      <c r="F16" s="90" t="s">
        <v>1268</v>
      </c>
    </row>
    <row r="17" spans="1:6" ht="31.5" x14ac:dyDescent="0.2">
      <c r="A17" s="30">
        <f t="shared" si="0"/>
        <v>12</v>
      </c>
      <c r="B17" s="66" t="s">
        <v>1336</v>
      </c>
      <c r="C17" s="63">
        <v>-136823.07</v>
      </c>
      <c r="D17" s="63">
        <f>+D13-D14</f>
        <v>-241074.84000000032</v>
      </c>
      <c r="E17" s="87" t="s">
        <v>1268</v>
      </c>
      <c r="F17" s="90" t="s">
        <v>1268</v>
      </c>
    </row>
    <row r="18" spans="1:6" ht="16.5" thickBot="1" x14ac:dyDescent="0.25">
      <c r="A18" s="31">
        <f t="shared" si="0"/>
        <v>13</v>
      </c>
      <c r="B18" s="101" t="s">
        <v>1337</v>
      </c>
      <c r="C18" s="64">
        <v>1331</v>
      </c>
      <c r="D18" s="64">
        <f>IF(F8=0,0,D14/F8)</f>
        <v>1405.3758525921301</v>
      </c>
      <c r="E18" s="91" t="s">
        <v>1268</v>
      </c>
      <c r="F18" s="92" t="s">
        <v>1268</v>
      </c>
    </row>
    <row r="20" spans="1:6" ht="15" x14ac:dyDescent="0.2">
      <c r="A20" s="683" t="s">
        <v>1313</v>
      </c>
      <c r="B20" s="684"/>
      <c r="C20" s="684"/>
      <c r="D20" s="684"/>
      <c r="E20" s="684"/>
      <c r="F20" s="685"/>
    </row>
    <row r="21" spans="1:6" ht="35.25" customHeight="1" x14ac:dyDescent="0.2">
      <c r="A21" s="700" t="s">
        <v>988</v>
      </c>
      <c r="B21" s="701"/>
      <c r="C21" s="701"/>
      <c r="D21" s="701"/>
      <c r="E21" s="701"/>
      <c r="F21" s="702"/>
    </row>
    <row r="23" spans="1:6" x14ac:dyDescent="0.2">
      <c r="B23" s="96" t="s">
        <v>109</v>
      </c>
    </row>
    <row r="24" spans="1:6" ht="15.75" x14ac:dyDescent="0.2">
      <c r="B24" s="20" t="s">
        <v>1342</v>
      </c>
    </row>
    <row r="25" spans="1:6" ht="15.75" x14ac:dyDescent="0.2">
      <c r="B25" s="20" t="s">
        <v>108</v>
      </c>
    </row>
    <row r="26" spans="1:6" ht="15" x14ac:dyDescent="0.25">
      <c r="B26" s="601"/>
    </row>
  </sheetData>
  <mergeCells count="8">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30"/>
  <sheetViews>
    <sheetView zoomScaleNormal="100" workbookViewId="0">
      <pane xSplit="2" ySplit="4" topLeftCell="C11" activePane="bottomRight" state="frozen"/>
      <selection activeCell="G22" sqref="G22"/>
      <selection pane="topRight" activeCell="G22" sqref="G22"/>
      <selection pane="bottomLeft" activeCell="G22" sqref="G22"/>
      <selection pane="bottomRight" activeCell="C31" sqref="C31"/>
    </sheetView>
  </sheetViews>
  <sheetFormatPr defaultRowHeight="15.75" x14ac:dyDescent="0.25"/>
  <cols>
    <col min="1" max="1" width="8.140625" style="432" customWidth="1"/>
    <col min="2" max="2" width="94" style="459" customWidth="1"/>
    <col min="3" max="3" width="18.7109375" style="432" customWidth="1"/>
    <col min="4" max="4" width="18.5703125" style="432" customWidth="1"/>
    <col min="5" max="5" width="11.42578125" style="433" customWidth="1"/>
    <col min="6" max="16384" width="9.140625" style="432"/>
  </cols>
  <sheetData>
    <row r="1" spans="1:11" ht="50.1" customHeight="1" thickBot="1" x14ac:dyDescent="0.3">
      <c r="A1" s="709" t="s">
        <v>118</v>
      </c>
      <c r="B1" s="710"/>
      <c r="C1" s="710"/>
      <c r="D1" s="711"/>
      <c r="E1" s="431"/>
    </row>
    <row r="2" spans="1:11" ht="29.25" customHeight="1" x14ac:dyDescent="0.25">
      <c r="A2" s="712" t="s">
        <v>160</v>
      </c>
      <c r="B2" s="713"/>
      <c r="C2" s="713"/>
      <c r="D2" s="714"/>
    </row>
    <row r="3" spans="1:11" ht="33" customHeight="1" x14ac:dyDescent="0.25">
      <c r="A3" s="434" t="s">
        <v>1145</v>
      </c>
      <c r="B3" s="435" t="s">
        <v>1285</v>
      </c>
      <c r="C3" s="436">
        <v>2011</v>
      </c>
      <c r="D3" s="437">
        <v>2012</v>
      </c>
    </row>
    <row r="4" spans="1:11" x14ac:dyDescent="0.25">
      <c r="A4" s="438"/>
      <c r="B4" s="439"/>
      <c r="C4" s="440" t="s">
        <v>1235</v>
      </c>
      <c r="D4" s="490" t="s">
        <v>1236</v>
      </c>
    </row>
    <row r="5" spans="1:11" ht="18.75" x14ac:dyDescent="0.25">
      <c r="A5" s="441">
        <v>1</v>
      </c>
      <c r="B5" s="442" t="s">
        <v>1228</v>
      </c>
      <c r="C5" s="443">
        <f>+C6+C9</f>
        <v>234249.87</v>
      </c>
      <c r="D5" s="491">
        <f>D6+D9</f>
        <v>186005.12</v>
      </c>
    </row>
    <row r="6" spans="1:11" ht="18.75" customHeight="1" x14ac:dyDescent="0.25">
      <c r="A6" s="441">
        <f t="shared" ref="A6:A13" si="0">A5+1</f>
        <v>2</v>
      </c>
      <c r="B6" s="442" t="s">
        <v>1318</v>
      </c>
      <c r="C6" s="443">
        <f>+C7+C8</f>
        <v>134154.07</v>
      </c>
      <c r="D6" s="491">
        <f>+D7+D8</f>
        <v>120641.92</v>
      </c>
    </row>
    <row r="7" spans="1:11" x14ac:dyDescent="0.25">
      <c r="A7" s="441">
        <f t="shared" si="0"/>
        <v>3</v>
      </c>
      <c r="B7" s="446" t="s">
        <v>1316</v>
      </c>
      <c r="C7" s="59">
        <v>116958.89</v>
      </c>
      <c r="D7" s="59">
        <v>113203.84</v>
      </c>
    </row>
    <row r="8" spans="1:11" x14ac:dyDescent="0.25">
      <c r="A8" s="441">
        <f t="shared" si="0"/>
        <v>4</v>
      </c>
      <c r="B8" s="446" t="s">
        <v>1317</v>
      </c>
      <c r="C8" s="59">
        <v>17195.18</v>
      </c>
      <c r="D8" s="59">
        <v>7438.08</v>
      </c>
    </row>
    <row r="9" spans="1:11" x14ac:dyDescent="0.25">
      <c r="A9" s="441">
        <f t="shared" si="0"/>
        <v>5</v>
      </c>
      <c r="B9" s="442" t="s">
        <v>1194</v>
      </c>
      <c r="C9" s="445">
        <v>100095.8</v>
      </c>
      <c r="D9" s="493">
        <f>+D10+D11-D12</f>
        <v>65363.200000000004</v>
      </c>
    </row>
    <row r="10" spans="1:11" ht="19.5" customHeight="1" x14ac:dyDescent="0.25">
      <c r="A10" s="441">
        <f t="shared" si="0"/>
        <v>6</v>
      </c>
      <c r="B10" s="446" t="s">
        <v>1131</v>
      </c>
      <c r="C10" s="444">
        <v>23479</v>
      </c>
      <c r="D10" s="493">
        <f>+C12</f>
        <v>2027.34</v>
      </c>
    </row>
    <row r="11" spans="1:11" x14ac:dyDescent="0.25">
      <c r="A11" s="441">
        <f t="shared" si="0"/>
        <v>7</v>
      </c>
      <c r="B11" s="446" t="s">
        <v>1163</v>
      </c>
      <c r="C11" s="59">
        <v>81833</v>
      </c>
      <c r="D11" s="492">
        <v>81229</v>
      </c>
    </row>
    <row r="12" spans="1:11" x14ac:dyDescent="0.25">
      <c r="A12" s="441">
        <f t="shared" si="0"/>
        <v>8</v>
      </c>
      <c r="B12" s="446" t="s">
        <v>111</v>
      </c>
      <c r="C12" s="445">
        <v>2027.34</v>
      </c>
      <c r="D12" s="493">
        <f>D10+D11-D20</f>
        <v>17893.139999999992</v>
      </c>
    </row>
    <row r="13" spans="1:11" ht="30" customHeight="1" x14ac:dyDescent="0.25">
      <c r="A13" s="441">
        <f t="shared" si="0"/>
        <v>9</v>
      </c>
      <c r="B13" s="442" t="s">
        <v>112</v>
      </c>
      <c r="C13" s="88">
        <v>382297.56</v>
      </c>
      <c r="D13" s="494">
        <v>352704.58</v>
      </c>
    </row>
    <row r="14" spans="1:11" x14ac:dyDescent="0.25">
      <c r="A14" s="441"/>
      <c r="B14" s="497" t="s">
        <v>1252</v>
      </c>
      <c r="C14" s="448"/>
      <c r="D14" s="495"/>
      <c r="E14" s="449"/>
      <c r="F14" s="450"/>
      <c r="G14" s="450"/>
      <c r="H14" s="450"/>
      <c r="I14" s="450"/>
      <c r="J14" s="450"/>
      <c r="K14" s="450"/>
    </row>
    <row r="15" spans="1:11" ht="18.75" x14ac:dyDescent="0.25">
      <c r="A15" s="441">
        <f>A13+1</f>
        <v>10</v>
      </c>
      <c r="B15" s="498" t="s">
        <v>1319</v>
      </c>
      <c r="C15" s="59">
        <v>227653.84</v>
      </c>
      <c r="D15" s="492">
        <v>202166.42</v>
      </c>
    </row>
    <row r="16" spans="1:11" ht="30.75" customHeight="1" x14ac:dyDescent="0.25">
      <c r="A16" s="441">
        <f t="shared" ref="A16:A21" si="1">+A15+1</f>
        <v>11</v>
      </c>
      <c r="B16" s="442" t="s">
        <v>113</v>
      </c>
      <c r="C16" s="443">
        <f>C5-C13</f>
        <v>-148047.69</v>
      </c>
      <c r="D16" s="491">
        <f>D5-D13</f>
        <v>-166699.46000000002</v>
      </c>
    </row>
    <row r="17" spans="1:5" ht="18.75" x14ac:dyDescent="0.25">
      <c r="A17" s="441">
        <f t="shared" si="1"/>
        <v>12</v>
      </c>
      <c r="B17" s="442" t="s">
        <v>114</v>
      </c>
      <c r="C17" s="443">
        <f>C18+C19</f>
        <v>110836</v>
      </c>
      <c r="D17" s="491">
        <f>D18+D19</f>
        <v>81704</v>
      </c>
    </row>
    <row r="18" spans="1:5" x14ac:dyDescent="0.25">
      <c r="A18" s="535">
        <f t="shared" si="1"/>
        <v>13</v>
      </c>
      <c r="B18" s="451" t="s">
        <v>115</v>
      </c>
      <c r="C18" s="447">
        <v>74421</v>
      </c>
      <c r="D18" s="496">
        <v>65116</v>
      </c>
    </row>
    <row r="19" spans="1:5" ht="18.75" x14ac:dyDescent="0.25">
      <c r="A19" s="535">
        <f>+A18+1</f>
        <v>14</v>
      </c>
      <c r="B19" s="451" t="s">
        <v>116</v>
      </c>
      <c r="C19" s="447">
        <v>36415</v>
      </c>
      <c r="D19" s="496">
        <v>16588</v>
      </c>
    </row>
    <row r="20" spans="1:5" x14ac:dyDescent="0.25">
      <c r="A20" s="535">
        <f>+A19+1</f>
        <v>15</v>
      </c>
      <c r="B20" s="442" t="s">
        <v>264</v>
      </c>
      <c r="C20" s="443">
        <v>100095.8</v>
      </c>
      <c r="D20" s="491">
        <f>(D18*0.8+D19*0.8)</f>
        <v>65363.200000000004</v>
      </c>
    </row>
    <row r="21" spans="1:5" ht="16.5" thickBot="1" x14ac:dyDescent="0.3">
      <c r="A21" s="536">
        <f t="shared" si="1"/>
        <v>16</v>
      </c>
      <c r="B21" s="452" t="s">
        <v>117</v>
      </c>
      <c r="C21" s="556">
        <f>IF(C18=0,0,C15/C18)</f>
        <v>3.0590000134370676</v>
      </c>
      <c r="D21" s="557">
        <f>IF(D18=0,0,D15/D18)</f>
        <v>3.1047118987652804</v>
      </c>
    </row>
    <row r="22" spans="1:5" s="450" customFormat="1" x14ac:dyDescent="0.25">
      <c r="A22" s="453"/>
      <c r="B22" s="454"/>
      <c r="C22" s="455"/>
      <c r="D22" s="455"/>
      <c r="E22" s="449"/>
    </row>
    <row r="23" spans="1:5" s="457" customFormat="1" x14ac:dyDescent="0.25">
      <c r="A23" s="715" t="s">
        <v>1315</v>
      </c>
      <c r="B23" s="716"/>
      <c r="C23" s="716"/>
      <c r="D23" s="717"/>
      <c r="E23" s="456"/>
    </row>
    <row r="24" spans="1:5" s="457" customFormat="1" x14ac:dyDescent="0.25">
      <c r="A24" s="718" t="s">
        <v>829</v>
      </c>
      <c r="B24" s="719"/>
      <c r="C24" s="719"/>
      <c r="D24" s="720"/>
      <c r="E24" s="456"/>
    </row>
    <row r="25" spans="1:5" s="457" customFormat="1" x14ac:dyDescent="0.25">
      <c r="A25" s="721" t="s">
        <v>837</v>
      </c>
      <c r="B25" s="722"/>
      <c r="C25" s="722"/>
      <c r="D25" s="723"/>
      <c r="E25" s="456"/>
    </row>
    <row r="26" spans="1:5" s="457" customFormat="1" x14ac:dyDescent="0.25">
      <c r="A26" s="706" t="s">
        <v>838</v>
      </c>
      <c r="B26" s="707"/>
      <c r="C26" s="707"/>
      <c r="D26" s="708"/>
      <c r="E26" s="456"/>
    </row>
    <row r="27" spans="1:5" s="457" customFormat="1" x14ac:dyDescent="0.25">
      <c r="B27" s="458"/>
      <c r="E27" s="456"/>
    </row>
    <row r="28" spans="1:5" s="457" customFormat="1" x14ac:dyDescent="0.25">
      <c r="B28" s="458" t="s">
        <v>1344</v>
      </c>
      <c r="E28" s="456"/>
    </row>
    <row r="29" spans="1:5" s="457" customFormat="1" x14ac:dyDescent="0.25">
      <c r="B29" s="20" t="s">
        <v>1342</v>
      </c>
      <c r="E29" s="456"/>
    </row>
    <row r="30" spans="1:5" x14ac:dyDescent="0.25">
      <c r="B30" s="20" t="s">
        <v>108</v>
      </c>
    </row>
  </sheetData>
  <mergeCells count="6">
    <mergeCell ref="A26:D26"/>
    <mergeCell ref="A1:D1"/>
    <mergeCell ref="A2:D2"/>
    <mergeCell ref="A23:D23"/>
    <mergeCell ref="A24:D24"/>
    <mergeCell ref="A25:D25"/>
  </mergeCells>
  <phoneticPr fontId="98" type="noConversion"/>
  <pageMargins left="0.74803149606299213" right="0.74803149606299213" top="0.59055118110236227" bottom="0.59055118110236227" header="0.51181102362204722" footer="0.51181102362204722"/>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enableFormatConditionsCalculation="0">
    <tabColor indexed="42"/>
    <pageSetUpPr fitToPage="1"/>
  </sheetPr>
  <dimension ref="A1:I28"/>
  <sheetViews>
    <sheetView zoomScaleNormal="100" workbookViewId="0">
      <pane xSplit="2" ySplit="5" topLeftCell="C6" activePane="bottomRight" state="frozen"/>
      <selection pane="topRight" activeCell="C1" sqref="C1"/>
      <selection pane="bottomLeft" activeCell="A6" sqref="A6"/>
      <selection pane="bottomRight" activeCell="G14" sqref="G14"/>
    </sheetView>
  </sheetViews>
  <sheetFormatPr defaultRowHeight="15.75" x14ac:dyDescent="0.25"/>
  <cols>
    <col min="1" max="1" width="9.140625" style="2"/>
    <col min="2" max="2" width="88.7109375" style="7" customWidth="1"/>
    <col min="3" max="4" width="23.42578125" style="2" customWidth="1"/>
    <col min="5" max="5" width="15.28515625" style="924" bestFit="1" customWidth="1"/>
    <col min="6" max="6" width="9.140625" style="924"/>
    <col min="7" max="16384" width="9.140625" style="2"/>
  </cols>
  <sheetData>
    <row r="1" spans="1:6" ht="50.1" customHeight="1" x14ac:dyDescent="0.25">
      <c r="A1" s="724" t="s">
        <v>119</v>
      </c>
      <c r="B1" s="725"/>
      <c r="C1" s="725"/>
      <c r="D1" s="726"/>
    </row>
    <row r="2" spans="1:6" ht="27.75" customHeight="1" x14ac:dyDescent="0.25">
      <c r="A2" s="925" t="s">
        <v>135</v>
      </c>
      <c r="B2" s="926"/>
      <c r="C2" s="926"/>
      <c r="D2" s="927"/>
    </row>
    <row r="3" spans="1:6" x14ac:dyDescent="0.25">
      <c r="A3" s="649" t="s">
        <v>1145</v>
      </c>
      <c r="B3" s="727" t="s">
        <v>1285</v>
      </c>
      <c r="C3" s="728" t="s">
        <v>1256</v>
      </c>
      <c r="D3" s="729"/>
    </row>
    <row r="4" spans="1:6" s="4" customFormat="1" x14ac:dyDescent="0.2">
      <c r="A4" s="649"/>
      <c r="B4" s="727"/>
      <c r="C4" s="608">
        <v>2011</v>
      </c>
      <c r="D4" s="609">
        <v>2012</v>
      </c>
      <c r="E4" s="928"/>
      <c r="F4" s="928"/>
    </row>
    <row r="5" spans="1:6" s="4" customFormat="1" x14ac:dyDescent="0.2">
      <c r="A5" s="30"/>
      <c r="B5" s="27"/>
      <c r="C5" s="608" t="s">
        <v>1235</v>
      </c>
      <c r="D5" s="609" t="s">
        <v>1236</v>
      </c>
      <c r="E5" s="928"/>
      <c r="F5" s="928"/>
    </row>
    <row r="6" spans="1:6" s="4" customFormat="1" x14ac:dyDescent="0.2">
      <c r="A6" s="30">
        <v>1</v>
      </c>
      <c r="B6" s="60" t="s">
        <v>1154</v>
      </c>
      <c r="C6" s="196">
        <v>5356615.46</v>
      </c>
      <c r="D6" s="196">
        <v>5458636.5700000003</v>
      </c>
      <c r="E6" s="928"/>
      <c r="F6" s="928"/>
    </row>
    <row r="7" spans="1:6" s="4" customFormat="1" x14ac:dyDescent="0.2">
      <c r="A7" s="30">
        <f t="shared" ref="A7:A20" si="0">A6+1</f>
        <v>2</v>
      </c>
      <c r="B7" s="606" t="s">
        <v>1100</v>
      </c>
      <c r="C7" s="50">
        <f>SUM(C8:C13)</f>
        <v>562505.49</v>
      </c>
      <c r="D7" s="51">
        <f>SUM(D8:D13)</f>
        <v>573187.23</v>
      </c>
      <c r="E7" s="928"/>
      <c r="F7" s="928"/>
    </row>
    <row r="8" spans="1:6" s="4" customFormat="1" ht="18.75" x14ac:dyDescent="0.2">
      <c r="A8" s="30">
        <f t="shared" si="0"/>
        <v>3</v>
      </c>
      <c r="B8" s="61" t="s">
        <v>1378</v>
      </c>
      <c r="C8" s="59">
        <v>0</v>
      </c>
      <c r="D8" s="59">
        <v>0</v>
      </c>
      <c r="E8" s="928"/>
      <c r="F8" s="928"/>
    </row>
    <row r="9" spans="1:6" s="4" customFormat="1" x14ac:dyDescent="0.2">
      <c r="A9" s="30">
        <f t="shared" si="0"/>
        <v>4</v>
      </c>
      <c r="B9" s="61" t="s">
        <v>385</v>
      </c>
      <c r="C9" s="59">
        <v>562505.49</v>
      </c>
      <c r="D9" s="186">
        <v>573042.15</v>
      </c>
      <c r="E9" s="928"/>
      <c r="F9" s="928"/>
    </row>
    <row r="10" spans="1:6" s="4" customFormat="1" x14ac:dyDescent="0.2">
      <c r="A10" s="30">
        <f t="shared" si="0"/>
        <v>5</v>
      </c>
      <c r="B10" s="61" t="s">
        <v>386</v>
      </c>
      <c r="C10" s="59">
        <v>0</v>
      </c>
      <c r="D10" s="59">
        <v>0</v>
      </c>
      <c r="E10" s="928"/>
      <c r="F10" s="928"/>
    </row>
    <row r="11" spans="1:6" s="4" customFormat="1" x14ac:dyDescent="0.2">
      <c r="A11" s="30">
        <f t="shared" si="0"/>
        <v>6</v>
      </c>
      <c r="B11" s="61" t="s">
        <v>383</v>
      </c>
      <c r="C11" s="59">
        <v>0</v>
      </c>
      <c r="D11" s="59">
        <v>0</v>
      </c>
      <c r="E11" s="928"/>
      <c r="F11" s="928"/>
    </row>
    <row r="12" spans="1:6" s="4" customFormat="1" x14ac:dyDescent="0.2">
      <c r="A12" s="30">
        <f t="shared" si="0"/>
        <v>7</v>
      </c>
      <c r="B12" s="61" t="s">
        <v>384</v>
      </c>
      <c r="C12" s="59">
        <v>0</v>
      </c>
      <c r="D12" s="59">
        <v>0</v>
      </c>
      <c r="E12" s="928"/>
      <c r="F12" s="928"/>
    </row>
    <row r="13" spans="1:6" s="4" customFormat="1" ht="19.5" customHeight="1" x14ac:dyDescent="0.2">
      <c r="A13" s="30">
        <f t="shared" si="0"/>
        <v>8</v>
      </c>
      <c r="B13" s="61" t="s">
        <v>1379</v>
      </c>
      <c r="C13" s="59">
        <v>0</v>
      </c>
      <c r="D13" s="186">
        <v>145.08000000000001</v>
      </c>
      <c r="E13" s="928"/>
      <c r="F13" s="929"/>
    </row>
    <row r="14" spans="1:6" s="4" customFormat="1" ht="21.75" customHeight="1" x14ac:dyDescent="0.2">
      <c r="A14" s="30">
        <f t="shared" si="0"/>
        <v>9</v>
      </c>
      <c r="B14" s="606" t="s">
        <v>956</v>
      </c>
      <c r="C14" s="50">
        <f>C6+C7</f>
        <v>5919120.9500000002</v>
      </c>
      <c r="D14" s="51">
        <f>D6+D7</f>
        <v>6031823.8000000007</v>
      </c>
      <c r="E14" s="928"/>
      <c r="F14" s="928"/>
    </row>
    <row r="15" spans="1:6" s="4" customFormat="1" ht="40.5" customHeight="1" x14ac:dyDescent="0.2">
      <c r="A15" s="30">
        <f t="shared" si="0"/>
        <v>10</v>
      </c>
      <c r="B15" s="606" t="s">
        <v>1207</v>
      </c>
      <c r="C15" s="196">
        <v>257411</v>
      </c>
      <c r="D15" s="196">
        <v>171496</v>
      </c>
      <c r="E15" s="930"/>
      <c r="F15" s="931"/>
    </row>
    <row r="16" spans="1:6" s="4" customFormat="1" ht="31.5" x14ac:dyDescent="0.2">
      <c r="A16" s="42" t="s">
        <v>866</v>
      </c>
      <c r="B16" s="611" t="s">
        <v>1380</v>
      </c>
      <c r="C16" s="196">
        <v>2232799.81</v>
      </c>
      <c r="D16" s="196">
        <v>1988247.32</v>
      </c>
      <c r="E16" s="928"/>
      <c r="F16" s="931"/>
    </row>
    <row r="17" spans="1:9" s="4" customFormat="1" ht="28.5" customHeight="1" x14ac:dyDescent="0.2">
      <c r="A17" s="30">
        <f>A15+1</f>
        <v>11</v>
      </c>
      <c r="B17" s="606" t="s">
        <v>1381</v>
      </c>
      <c r="C17" s="196">
        <v>1146143.3600000001</v>
      </c>
      <c r="D17" s="196">
        <v>524990.81000000006</v>
      </c>
      <c r="E17" s="928"/>
      <c r="F17" s="928"/>
    </row>
    <row r="18" spans="1:9" s="4" customFormat="1" ht="23.25" customHeight="1" x14ac:dyDescent="0.2">
      <c r="A18" s="30">
        <f t="shared" si="0"/>
        <v>12</v>
      </c>
      <c r="B18" s="606" t="s">
        <v>1206</v>
      </c>
      <c r="C18" s="196">
        <v>0</v>
      </c>
      <c r="D18" s="196">
        <v>0</v>
      </c>
      <c r="E18" s="928"/>
      <c r="F18" s="928"/>
    </row>
    <row r="19" spans="1:9" s="4" customFormat="1" ht="33" customHeight="1" x14ac:dyDescent="0.2">
      <c r="A19" s="30">
        <f t="shared" si="0"/>
        <v>13</v>
      </c>
      <c r="B19" s="606" t="s">
        <v>1382</v>
      </c>
      <c r="C19" s="196">
        <v>0</v>
      </c>
      <c r="D19" s="196">
        <v>0</v>
      </c>
      <c r="E19" s="928"/>
      <c r="F19" s="928"/>
    </row>
    <row r="20" spans="1:9" s="4" customFormat="1" ht="16.5" thickBot="1" x14ac:dyDescent="0.25">
      <c r="A20" s="31">
        <f t="shared" si="0"/>
        <v>14</v>
      </c>
      <c r="B20" s="47" t="s">
        <v>990</v>
      </c>
      <c r="C20" s="170">
        <f>SUM(C14:C19)</f>
        <v>9555475.1199999992</v>
      </c>
      <c r="D20" s="54">
        <f>SUM(D14:D19)</f>
        <v>8716557.9300000016</v>
      </c>
      <c r="E20" s="928"/>
      <c r="F20" s="928"/>
    </row>
    <row r="22" spans="1:9" ht="18" customHeight="1" x14ac:dyDescent="0.25">
      <c r="A22" s="932" t="s">
        <v>991</v>
      </c>
      <c r="B22" s="933"/>
      <c r="C22" s="933"/>
      <c r="D22" s="934"/>
    </row>
    <row r="23" spans="1:9" ht="26.45" customHeight="1" x14ac:dyDescent="0.25">
      <c r="A23" s="935" t="s">
        <v>912</v>
      </c>
      <c r="B23" s="936"/>
      <c r="C23" s="936"/>
      <c r="D23" s="937"/>
      <c r="E23" s="928"/>
      <c r="F23" s="928"/>
      <c r="G23" s="938"/>
      <c r="H23" s="938"/>
      <c r="I23" s="938"/>
    </row>
    <row r="26" spans="1:9" x14ac:dyDescent="0.25">
      <c r="B26" s="7" t="s">
        <v>131</v>
      </c>
    </row>
    <row r="27" spans="1:9" x14ac:dyDescent="0.25">
      <c r="B27" s="610" t="s">
        <v>1342</v>
      </c>
    </row>
    <row r="28" spans="1:9" x14ac:dyDescent="0.25">
      <c r="B28" s="610" t="s">
        <v>108</v>
      </c>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enableFormatConditionsCalculation="0">
    <tabColor indexed="42"/>
    <pageSetUpPr fitToPage="1"/>
  </sheetPr>
  <dimension ref="A1:J82"/>
  <sheetViews>
    <sheetView zoomScaleNormal="100" workbookViewId="0">
      <pane xSplit="2" ySplit="5" topLeftCell="C6" activePane="bottomRight" state="frozen"/>
      <selection pane="topRight" activeCell="C1" sqref="C1"/>
      <selection pane="bottomLeft" activeCell="A6" sqref="A6"/>
      <selection pane="bottomRight" activeCell="K11" sqref="K11"/>
    </sheetView>
  </sheetViews>
  <sheetFormatPr defaultRowHeight="15.75" x14ac:dyDescent="0.25"/>
  <cols>
    <col min="1" max="1" width="7.42578125" style="2" customWidth="1"/>
    <col min="2" max="2" width="54.140625" style="7" customWidth="1"/>
    <col min="3" max="3" width="15.28515625" style="7" customWidth="1"/>
    <col min="4" max="4" width="18.140625" style="2" customWidth="1"/>
    <col min="5" max="5" width="18.5703125" style="2" customWidth="1"/>
    <col min="6" max="6" width="16.28515625" style="2" customWidth="1"/>
    <col min="7" max="7" width="12.85546875" style="2" customWidth="1"/>
    <col min="8" max="8" width="17" style="2" customWidth="1"/>
    <col min="9" max="9" width="21" style="2" customWidth="1"/>
    <col min="10" max="10" width="25.7109375" style="2" customWidth="1"/>
    <col min="11" max="16384" width="9.140625" style="2"/>
  </cols>
  <sheetData>
    <row r="1" spans="1:10" ht="35.1" customHeight="1" x14ac:dyDescent="0.25">
      <c r="A1" s="730" t="s">
        <v>120</v>
      </c>
      <c r="B1" s="731"/>
      <c r="C1" s="731"/>
      <c r="D1" s="731"/>
      <c r="E1" s="731"/>
      <c r="F1" s="731"/>
      <c r="G1" s="731"/>
      <c r="H1" s="731"/>
      <c r="I1" s="732"/>
    </row>
    <row r="2" spans="1:10" ht="35.1" customHeight="1" thickBot="1" x14ac:dyDescent="0.3">
      <c r="A2" s="540"/>
      <c r="B2" s="542" t="s">
        <v>378</v>
      </c>
      <c r="C2" s="216"/>
      <c r="D2" s="216"/>
      <c r="E2" s="216"/>
      <c r="F2" s="216"/>
      <c r="G2" s="216"/>
      <c r="H2" s="216"/>
      <c r="I2" s="541"/>
    </row>
    <row r="3" spans="1:10" s="4" customFormat="1" ht="35.25" customHeight="1" x14ac:dyDescent="0.2">
      <c r="A3" s="736" t="s">
        <v>1145</v>
      </c>
      <c r="B3" s="735" t="s">
        <v>1285</v>
      </c>
      <c r="C3" s="735" t="s">
        <v>121</v>
      </c>
      <c r="D3" s="735" t="s">
        <v>122</v>
      </c>
      <c r="E3" s="735" t="s">
        <v>123</v>
      </c>
      <c r="F3" s="735" t="s">
        <v>1115</v>
      </c>
      <c r="G3" s="733" t="s">
        <v>1170</v>
      </c>
      <c r="H3" s="733" t="s">
        <v>27</v>
      </c>
      <c r="I3" s="737" t="s">
        <v>1171</v>
      </c>
    </row>
    <row r="4" spans="1:10" s="4" customFormat="1" ht="72" customHeight="1" x14ac:dyDescent="0.2">
      <c r="A4" s="649"/>
      <c r="B4" s="669"/>
      <c r="C4" s="669"/>
      <c r="D4" s="669"/>
      <c r="E4" s="669"/>
      <c r="F4" s="669"/>
      <c r="G4" s="734"/>
      <c r="H4" s="734"/>
      <c r="I4" s="738"/>
    </row>
    <row r="5" spans="1:10" s="4" customFormat="1" x14ac:dyDescent="0.2">
      <c r="A5" s="30"/>
      <c r="B5" s="97"/>
      <c r="C5" s="100" t="s">
        <v>1235</v>
      </c>
      <c r="D5" s="100" t="s">
        <v>1236</v>
      </c>
      <c r="E5" s="36" t="s">
        <v>1237</v>
      </c>
      <c r="F5" s="36" t="s">
        <v>1244</v>
      </c>
      <c r="G5" s="36" t="s">
        <v>1238</v>
      </c>
      <c r="H5" s="36" t="s">
        <v>1239</v>
      </c>
      <c r="I5" s="370" t="s">
        <v>867</v>
      </c>
    </row>
    <row r="6" spans="1:10" s="4" customFormat="1" x14ac:dyDescent="0.2">
      <c r="A6" s="30">
        <v>1</v>
      </c>
      <c r="B6" s="70" t="s">
        <v>1339</v>
      </c>
      <c r="C6" s="371"/>
      <c r="D6" s="371">
        <v>459098.1</v>
      </c>
      <c r="E6" s="371"/>
      <c r="F6" s="371">
        <v>41059.07</v>
      </c>
      <c r="G6" s="371"/>
      <c r="H6" s="371"/>
      <c r="I6" s="372">
        <f t="shared" ref="I6:I16" si="0">SUM(C6:H6)</f>
        <v>500157.17</v>
      </c>
    </row>
    <row r="7" spans="1:10" s="4" customFormat="1" x14ac:dyDescent="0.2">
      <c r="A7" s="30"/>
      <c r="B7" s="71" t="s">
        <v>1252</v>
      </c>
      <c r="C7" s="371"/>
      <c r="D7" s="371"/>
      <c r="E7" s="371"/>
      <c r="F7" s="371"/>
      <c r="G7" s="371"/>
      <c r="H7" s="371"/>
      <c r="I7" s="372"/>
    </row>
    <row r="8" spans="1:10" s="4" customFormat="1" x14ac:dyDescent="0.2">
      <c r="A8" s="30">
        <v>2</v>
      </c>
      <c r="B8" s="118" t="s">
        <v>957</v>
      </c>
      <c r="C8" s="371"/>
      <c r="D8" s="371">
        <v>459098.1</v>
      </c>
      <c r="E8" s="371"/>
      <c r="F8" s="371">
        <v>41059.07</v>
      </c>
      <c r="G8" s="371"/>
      <c r="H8" s="371"/>
      <c r="I8" s="372">
        <f t="shared" si="0"/>
        <v>500157.17</v>
      </c>
    </row>
    <row r="9" spans="1:10" x14ac:dyDescent="0.25">
      <c r="A9" s="30">
        <v>3</v>
      </c>
      <c r="B9" s="70" t="s">
        <v>1234</v>
      </c>
      <c r="C9" s="371"/>
      <c r="D9" s="371"/>
      <c r="E9" s="371"/>
      <c r="F9" s="371"/>
      <c r="G9" s="371"/>
      <c r="H9" s="371"/>
      <c r="I9" s="372">
        <f t="shared" si="0"/>
        <v>0</v>
      </c>
    </row>
    <row r="10" spans="1:10" ht="31.5" x14ac:dyDescent="0.25">
      <c r="A10" s="30">
        <v>4</v>
      </c>
      <c r="B10" s="70" t="s">
        <v>1191</v>
      </c>
      <c r="C10" s="373">
        <f t="shared" ref="C10:H10" si="1">SUM(C11:C15)</f>
        <v>15051.06</v>
      </c>
      <c r="D10" s="373">
        <f t="shared" si="1"/>
        <v>1560244.3199999998</v>
      </c>
      <c r="E10" s="373">
        <f t="shared" si="1"/>
        <v>0</v>
      </c>
      <c r="F10" s="373">
        <f t="shared" si="1"/>
        <v>93817.84</v>
      </c>
      <c r="G10" s="373">
        <f t="shared" si="1"/>
        <v>0</v>
      </c>
      <c r="H10" s="373">
        <f t="shared" si="1"/>
        <v>0</v>
      </c>
      <c r="I10" s="372">
        <f t="shared" si="0"/>
        <v>1669113.22</v>
      </c>
    </row>
    <row r="11" spans="1:10" x14ac:dyDescent="0.25">
      <c r="A11" s="30">
        <v>5</v>
      </c>
      <c r="B11" s="118" t="s">
        <v>1307</v>
      </c>
      <c r="C11" s="371"/>
      <c r="D11" s="371"/>
      <c r="E11" s="371"/>
      <c r="F11" s="371"/>
      <c r="G11" s="371"/>
      <c r="H11" s="371"/>
      <c r="I11" s="372">
        <f t="shared" si="0"/>
        <v>0</v>
      </c>
    </row>
    <row r="12" spans="1:10" x14ac:dyDescent="0.25">
      <c r="A12" s="30">
        <v>6</v>
      </c>
      <c r="B12" s="118" t="s">
        <v>1308</v>
      </c>
      <c r="C12" s="371"/>
      <c r="D12" s="371">
        <v>39638.660000000003</v>
      </c>
      <c r="E12" s="371"/>
      <c r="F12" s="371">
        <v>12246.41</v>
      </c>
      <c r="G12" s="371"/>
      <c r="H12" s="371"/>
      <c r="I12" s="372">
        <f t="shared" si="0"/>
        <v>51885.070000000007</v>
      </c>
    </row>
    <row r="13" spans="1:10" x14ac:dyDescent="0.25">
      <c r="A13" s="30">
        <v>7</v>
      </c>
      <c r="B13" s="144" t="s">
        <v>372</v>
      </c>
      <c r="C13" s="371"/>
      <c r="D13" s="371">
        <v>1254759.94</v>
      </c>
      <c r="E13" s="371"/>
      <c r="F13" s="371">
        <v>50151.95</v>
      </c>
      <c r="G13" s="371"/>
      <c r="H13" s="371"/>
      <c r="I13" s="372">
        <f t="shared" si="0"/>
        <v>1304911.8899999999</v>
      </c>
    </row>
    <row r="14" spans="1:10" ht="31.5" x14ac:dyDescent="0.25">
      <c r="A14" s="30">
        <v>8</v>
      </c>
      <c r="B14" s="118" t="s">
        <v>1309</v>
      </c>
      <c r="C14" s="371">
        <v>15051.06</v>
      </c>
      <c r="D14" s="371">
        <v>265845.71999999997</v>
      </c>
      <c r="E14" s="371"/>
      <c r="F14" s="371">
        <v>31419.48</v>
      </c>
      <c r="G14" s="371"/>
      <c r="H14" s="371"/>
      <c r="I14" s="372">
        <f t="shared" si="0"/>
        <v>312316.25999999995</v>
      </c>
      <c r="J14" s="135"/>
    </row>
    <row r="15" spans="1:10" ht="31.5" x14ac:dyDescent="0.25">
      <c r="A15" s="42">
        <v>9</v>
      </c>
      <c r="B15" s="118" t="s">
        <v>1310</v>
      </c>
      <c r="C15" s="371"/>
      <c r="D15" s="371"/>
      <c r="E15" s="371"/>
      <c r="F15" s="371"/>
      <c r="G15" s="371"/>
      <c r="H15" s="371"/>
      <c r="I15" s="372">
        <f t="shared" si="0"/>
        <v>0</v>
      </c>
    </row>
    <row r="16" spans="1:10" x14ac:dyDescent="0.25">
      <c r="A16" s="30">
        <v>10</v>
      </c>
      <c r="B16" s="65" t="s">
        <v>1119</v>
      </c>
      <c r="C16" s="371"/>
      <c r="D16" s="371"/>
      <c r="E16" s="371"/>
      <c r="F16" s="371">
        <v>41885.480000000003</v>
      </c>
      <c r="G16" s="371"/>
      <c r="H16" s="371"/>
      <c r="I16" s="372">
        <f t="shared" si="0"/>
        <v>41885.480000000003</v>
      </c>
    </row>
    <row r="17" spans="1:9" x14ac:dyDescent="0.25">
      <c r="A17" s="30">
        <v>11</v>
      </c>
      <c r="B17" s="70" t="s">
        <v>1120</v>
      </c>
      <c r="C17" s="371">
        <v>11724</v>
      </c>
      <c r="D17" s="371"/>
      <c r="E17" s="371"/>
      <c r="F17" s="371">
        <v>35166</v>
      </c>
      <c r="G17" s="371"/>
      <c r="H17" s="371"/>
      <c r="I17" s="372">
        <f>SUM(C17:H17)</f>
        <v>46890</v>
      </c>
    </row>
    <row r="18" spans="1:9" x14ac:dyDescent="0.25">
      <c r="A18" s="30">
        <v>12</v>
      </c>
      <c r="B18" s="70" t="s">
        <v>1249</v>
      </c>
      <c r="C18" s="371"/>
      <c r="D18" s="371"/>
      <c r="E18" s="371"/>
      <c r="F18" s="371">
        <v>8196.3700000000008</v>
      </c>
      <c r="G18" s="371"/>
      <c r="H18" s="371"/>
      <c r="I18" s="372">
        <f>SUM(C18:H18)</f>
        <v>8196.3700000000008</v>
      </c>
    </row>
    <row r="19" spans="1:9" x14ac:dyDescent="0.25">
      <c r="A19" s="30">
        <v>13</v>
      </c>
      <c r="B19" s="70" t="s">
        <v>1121</v>
      </c>
      <c r="C19" s="371">
        <v>112317.82</v>
      </c>
      <c r="D19" s="371"/>
      <c r="E19" s="371"/>
      <c r="F19" s="371">
        <v>31188</v>
      </c>
      <c r="G19" s="371"/>
      <c r="H19" s="371"/>
      <c r="I19" s="372">
        <f>SUM(C19:H19)</f>
        <v>143505.82</v>
      </c>
    </row>
    <row r="20" spans="1:9" x14ac:dyDescent="0.25">
      <c r="A20" s="30">
        <v>14</v>
      </c>
      <c r="B20" s="70" t="s">
        <v>1257</v>
      </c>
      <c r="C20" s="371"/>
      <c r="D20" s="371"/>
      <c r="E20" s="371"/>
      <c r="F20" s="371"/>
      <c r="G20" s="371"/>
      <c r="H20" s="371"/>
      <c r="I20" s="372">
        <f>SUM(C20:H20)</f>
        <v>0</v>
      </c>
    </row>
    <row r="21" spans="1:9" ht="48" thickBot="1" x14ac:dyDescent="0.3">
      <c r="A21" s="31">
        <v>15</v>
      </c>
      <c r="B21" s="86" t="s">
        <v>958</v>
      </c>
      <c r="C21" s="374">
        <f t="shared" ref="C21:H21" si="2">+C6+C9+C10+C16+C17+C18+C19+C20</f>
        <v>139092.88</v>
      </c>
      <c r="D21" s="374">
        <f t="shared" si="2"/>
        <v>2019342.42</v>
      </c>
      <c r="E21" s="374">
        <f t="shared" si="2"/>
        <v>0</v>
      </c>
      <c r="F21" s="374">
        <f t="shared" si="2"/>
        <v>251312.76</v>
      </c>
      <c r="G21" s="374">
        <f t="shared" si="2"/>
        <v>0</v>
      </c>
      <c r="H21" s="374">
        <f t="shared" si="2"/>
        <v>0</v>
      </c>
      <c r="I21" s="375">
        <f>SUM(C21:H21)</f>
        <v>2409748.0599999996</v>
      </c>
    </row>
    <row r="22" spans="1:9" x14ac:dyDescent="0.25">
      <c r="C22" s="357"/>
      <c r="D22" s="357"/>
      <c r="E22" s="357"/>
      <c r="F22" s="357"/>
      <c r="G22" s="357"/>
      <c r="H22" s="357"/>
    </row>
    <row r="23" spans="1:9" x14ac:dyDescent="0.25">
      <c r="C23" s="358"/>
      <c r="D23" s="357"/>
      <c r="E23" s="357"/>
      <c r="F23" s="357"/>
      <c r="G23" s="357"/>
      <c r="H23" s="357"/>
    </row>
    <row r="24" spans="1:9" x14ac:dyDescent="0.25">
      <c r="C24" s="357"/>
      <c r="D24" s="357"/>
      <c r="E24" s="357"/>
      <c r="F24" s="357"/>
      <c r="G24" s="357"/>
      <c r="H24" s="357"/>
    </row>
    <row r="25" spans="1:9" x14ac:dyDescent="0.25">
      <c r="B25" s="20" t="s">
        <v>1343</v>
      </c>
      <c r="C25" s="357"/>
      <c r="D25" s="357"/>
      <c r="E25" s="357"/>
      <c r="F25" s="357"/>
      <c r="G25" s="357"/>
      <c r="H25" s="357"/>
    </row>
    <row r="26" spans="1:9" x14ac:dyDescent="0.25">
      <c r="B26" s="20" t="s">
        <v>1342</v>
      </c>
      <c r="C26" s="357"/>
      <c r="D26" s="357"/>
      <c r="E26" s="357"/>
      <c r="F26" s="357"/>
      <c r="G26" s="357"/>
      <c r="H26" s="357"/>
    </row>
    <row r="27" spans="1:9" x14ac:dyDescent="0.25">
      <c r="B27" s="20" t="s">
        <v>108</v>
      </c>
      <c r="C27" s="357"/>
      <c r="D27" s="357"/>
      <c r="E27" s="357"/>
      <c r="F27" s="357"/>
      <c r="G27" s="357"/>
      <c r="H27" s="357"/>
    </row>
    <row r="28" spans="1:9" x14ac:dyDescent="0.25">
      <c r="C28" s="357"/>
      <c r="D28" s="357"/>
      <c r="E28" s="357"/>
      <c r="F28" s="357"/>
      <c r="G28" s="357"/>
      <c r="H28" s="357"/>
    </row>
    <row r="29" spans="1:9" x14ac:dyDescent="0.25">
      <c r="C29" s="357"/>
      <c r="D29" s="357"/>
      <c r="E29" s="357"/>
      <c r="F29" s="357"/>
      <c r="G29" s="357"/>
      <c r="H29" s="357"/>
    </row>
    <row r="30" spans="1:9" x14ac:dyDescent="0.25">
      <c r="C30" s="357"/>
      <c r="D30" s="357"/>
      <c r="E30" s="357"/>
      <c r="F30" s="357"/>
      <c r="G30" s="357"/>
      <c r="H30" s="357"/>
    </row>
    <row r="31" spans="1:9" x14ac:dyDescent="0.25">
      <c r="C31" s="357"/>
      <c r="D31" s="357"/>
      <c r="E31" s="357"/>
      <c r="F31" s="357"/>
      <c r="G31" s="357"/>
      <c r="H31" s="357"/>
    </row>
    <row r="32" spans="1:9" x14ac:dyDescent="0.25">
      <c r="C32" s="357"/>
      <c r="D32" s="357"/>
      <c r="E32" s="357"/>
      <c r="F32" s="357"/>
      <c r="G32" s="357"/>
      <c r="H32" s="357"/>
    </row>
    <row r="33" spans="3:8" x14ac:dyDescent="0.25">
      <c r="C33" s="357"/>
      <c r="D33" s="357"/>
      <c r="E33" s="357"/>
      <c r="F33" s="357"/>
      <c r="G33" s="357"/>
      <c r="H33" s="357"/>
    </row>
    <row r="34" spans="3:8" x14ac:dyDescent="0.25">
      <c r="C34" s="357"/>
      <c r="D34" s="357"/>
      <c r="E34" s="357"/>
      <c r="F34" s="357"/>
      <c r="G34" s="357"/>
      <c r="H34" s="357"/>
    </row>
    <row r="35" spans="3:8" x14ac:dyDescent="0.25">
      <c r="C35" s="357"/>
      <c r="D35" s="357"/>
      <c r="E35" s="357"/>
      <c r="F35" s="357"/>
      <c r="G35" s="357"/>
      <c r="H35" s="357"/>
    </row>
    <row r="36" spans="3:8" x14ac:dyDescent="0.25">
      <c r="C36" s="357"/>
      <c r="D36" s="357"/>
      <c r="E36" s="357"/>
      <c r="F36" s="357"/>
      <c r="G36" s="357"/>
      <c r="H36" s="357"/>
    </row>
    <row r="37" spans="3:8" x14ac:dyDescent="0.25">
      <c r="C37" s="357"/>
      <c r="D37" s="357"/>
      <c r="E37" s="357"/>
      <c r="F37" s="357"/>
      <c r="G37" s="357"/>
      <c r="H37" s="357"/>
    </row>
    <row r="38" spans="3:8" x14ac:dyDescent="0.25">
      <c r="C38" s="357"/>
      <c r="D38" s="357"/>
      <c r="E38" s="357"/>
      <c r="F38" s="357"/>
      <c r="G38" s="357"/>
      <c r="H38" s="357"/>
    </row>
    <row r="39" spans="3:8" x14ac:dyDescent="0.25">
      <c r="C39" s="357"/>
      <c r="D39" s="357"/>
      <c r="E39" s="357"/>
      <c r="F39" s="357"/>
      <c r="G39" s="357"/>
      <c r="H39" s="357"/>
    </row>
    <row r="40" spans="3:8" x14ac:dyDescent="0.25">
      <c r="C40" s="357"/>
      <c r="D40" s="357"/>
      <c r="E40" s="357"/>
      <c r="F40" s="357"/>
      <c r="G40" s="357"/>
      <c r="H40" s="357"/>
    </row>
    <row r="41" spans="3:8" x14ac:dyDescent="0.25">
      <c r="C41" s="357"/>
      <c r="D41" s="357"/>
      <c r="E41" s="357"/>
      <c r="F41" s="357"/>
      <c r="G41" s="357"/>
      <c r="H41" s="357"/>
    </row>
    <row r="42" spans="3:8" x14ac:dyDescent="0.25">
      <c r="C42" s="357"/>
      <c r="D42" s="357"/>
      <c r="E42" s="357"/>
      <c r="F42" s="357"/>
      <c r="G42" s="357"/>
      <c r="H42" s="357"/>
    </row>
    <row r="43" spans="3:8" x14ac:dyDescent="0.25">
      <c r="C43" s="357"/>
      <c r="D43" s="357"/>
      <c r="E43" s="357"/>
      <c r="F43" s="357"/>
      <c r="G43" s="357"/>
      <c r="H43" s="357"/>
    </row>
    <row r="44" spans="3:8" x14ac:dyDescent="0.25">
      <c r="C44" s="357"/>
      <c r="D44" s="357"/>
      <c r="E44" s="357"/>
      <c r="F44" s="357"/>
      <c r="G44" s="357"/>
      <c r="H44" s="357"/>
    </row>
    <row r="45" spans="3:8" x14ac:dyDescent="0.25">
      <c r="C45" s="357"/>
      <c r="D45" s="357"/>
      <c r="E45" s="357"/>
      <c r="F45" s="357"/>
      <c r="G45" s="357"/>
      <c r="H45" s="357"/>
    </row>
    <row r="46" spans="3:8" x14ac:dyDescent="0.25">
      <c r="C46" s="357"/>
      <c r="D46" s="357"/>
      <c r="E46" s="357"/>
      <c r="F46" s="357"/>
      <c r="G46" s="357"/>
      <c r="H46" s="357"/>
    </row>
    <row r="47" spans="3:8" x14ac:dyDescent="0.25">
      <c r="C47" s="357"/>
      <c r="D47" s="357"/>
      <c r="E47" s="357"/>
      <c r="F47" s="357"/>
      <c r="G47" s="357"/>
      <c r="H47" s="357"/>
    </row>
    <row r="48" spans="3:8" x14ac:dyDescent="0.25">
      <c r="C48" s="357"/>
      <c r="D48" s="357"/>
      <c r="E48" s="357"/>
      <c r="F48" s="357"/>
      <c r="G48" s="357"/>
      <c r="H48" s="357"/>
    </row>
    <row r="49" spans="3:8" x14ac:dyDescent="0.25">
      <c r="C49" s="357"/>
      <c r="D49" s="357"/>
      <c r="E49" s="357"/>
      <c r="F49" s="357"/>
      <c r="G49" s="357"/>
      <c r="H49" s="357"/>
    </row>
    <row r="50" spans="3:8" x14ac:dyDescent="0.25">
      <c r="C50" s="357"/>
      <c r="D50" s="357"/>
      <c r="E50" s="357"/>
      <c r="F50" s="357"/>
      <c r="G50" s="357"/>
      <c r="H50" s="357"/>
    </row>
    <row r="51" spans="3:8" x14ac:dyDescent="0.25">
      <c r="C51" s="357"/>
      <c r="D51" s="357"/>
      <c r="E51" s="357"/>
      <c r="F51" s="357"/>
      <c r="G51" s="357"/>
      <c r="H51" s="357"/>
    </row>
    <row r="52" spans="3:8" x14ac:dyDescent="0.25">
      <c r="C52" s="357"/>
      <c r="D52" s="357"/>
      <c r="E52" s="357"/>
      <c r="F52" s="357"/>
      <c r="G52" s="357"/>
      <c r="H52" s="357"/>
    </row>
    <row r="53" spans="3:8" x14ac:dyDescent="0.25">
      <c r="C53" s="357"/>
      <c r="D53" s="357"/>
      <c r="E53" s="357"/>
      <c r="F53" s="357"/>
      <c r="G53" s="357"/>
      <c r="H53" s="357"/>
    </row>
    <row r="54" spans="3:8" x14ac:dyDescent="0.25">
      <c r="C54" s="357"/>
      <c r="D54" s="357"/>
      <c r="E54" s="357"/>
      <c r="F54" s="357"/>
      <c r="G54" s="357"/>
      <c r="H54" s="357"/>
    </row>
    <row r="55" spans="3:8" x14ac:dyDescent="0.25">
      <c r="C55" s="357"/>
      <c r="D55" s="357"/>
      <c r="E55" s="357"/>
      <c r="F55" s="357"/>
      <c r="G55" s="357"/>
      <c r="H55" s="357"/>
    </row>
    <row r="56" spans="3:8" x14ac:dyDescent="0.25">
      <c r="C56" s="357"/>
      <c r="D56" s="357"/>
      <c r="E56" s="357"/>
      <c r="F56" s="357"/>
      <c r="G56" s="357"/>
      <c r="H56" s="357"/>
    </row>
    <row r="57" spans="3:8" x14ac:dyDescent="0.25">
      <c r="C57" s="357"/>
      <c r="D57" s="357"/>
      <c r="E57" s="357"/>
      <c r="F57" s="357"/>
      <c r="G57" s="357"/>
      <c r="H57" s="357"/>
    </row>
    <row r="58" spans="3:8" x14ac:dyDescent="0.25">
      <c r="C58" s="357"/>
      <c r="D58" s="357"/>
      <c r="E58" s="357"/>
      <c r="F58" s="357"/>
      <c r="G58" s="357"/>
      <c r="H58" s="357"/>
    </row>
    <row r="59" spans="3:8" x14ac:dyDescent="0.25">
      <c r="C59" s="357"/>
      <c r="D59" s="357"/>
      <c r="E59" s="357"/>
      <c r="F59" s="357"/>
      <c r="G59" s="357"/>
      <c r="H59" s="357"/>
    </row>
    <row r="60" spans="3:8" x14ac:dyDescent="0.25">
      <c r="C60" s="357"/>
      <c r="D60" s="357"/>
      <c r="E60" s="357"/>
      <c r="F60" s="357"/>
      <c r="G60" s="357"/>
      <c r="H60" s="357"/>
    </row>
    <row r="61" spans="3:8" x14ac:dyDescent="0.25">
      <c r="C61" s="357"/>
      <c r="D61" s="357"/>
      <c r="E61" s="357"/>
      <c r="F61" s="357"/>
      <c r="G61" s="357"/>
      <c r="H61" s="357"/>
    </row>
    <row r="62" spans="3:8" x14ac:dyDescent="0.25">
      <c r="C62" s="357"/>
      <c r="D62" s="357"/>
      <c r="E62" s="357"/>
      <c r="F62" s="357"/>
      <c r="G62" s="357"/>
      <c r="H62" s="357"/>
    </row>
    <row r="63" spans="3:8" x14ac:dyDescent="0.25">
      <c r="C63" s="357"/>
      <c r="D63" s="357"/>
      <c r="E63" s="357"/>
      <c r="F63" s="357"/>
      <c r="G63" s="357"/>
      <c r="H63" s="357"/>
    </row>
    <row r="64" spans="3:8" x14ac:dyDescent="0.25">
      <c r="C64" s="357"/>
      <c r="D64" s="357"/>
      <c r="E64" s="357"/>
      <c r="F64" s="357"/>
      <c r="G64" s="357"/>
      <c r="H64" s="357"/>
    </row>
    <row r="65" spans="3:8" x14ac:dyDescent="0.25">
      <c r="C65" s="357"/>
      <c r="D65" s="357"/>
      <c r="E65" s="357"/>
      <c r="F65" s="357"/>
      <c r="G65" s="357"/>
      <c r="H65" s="357"/>
    </row>
    <row r="66" spans="3:8" x14ac:dyDescent="0.25">
      <c r="C66" s="357"/>
      <c r="D66" s="357"/>
      <c r="E66" s="357"/>
      <c r="F66" s="357"/>
      <c r="G66" s="357"/>
      <c r="H66" s="357"/>
    </row>
    <row r="67" spans="3:8" x14ac:dyDescent="0.25">
      <c r="C67" s="357"/>
      <c r="D67" s="357"/>
      <c r="E67" s="357"/>
      <c r="F67" s="357"/>
      <c r="G67" s="357"/>
      <c r="H67" s="357"/>
    </row>
    <row r="68" spans="3:8" x14ac:dyDescent="0.25">
      <c r="C68" s="357"/>
      <c r="D68" s="357"/>
      <c r="E68" s="357"/>
      <c r="F68" s="357"/>
      <c r="G68" s="357"/>
      <c r="H68" s="357"/>
    </row>
    <row r="69" spans="3:8" x14ac:dyDescent="0.25">
      <c r="C69" s="357"/>
      <c r="D69" s="357"/>
      <c r="E69" s="357"/>
      <c r="F69" s="357"/>
      <c r="G69" s="357"/>
      <c r="H69" s="357"/>
    </row>
    <row r="70" spans="3:8" x14ac:dyDescent="0.25">
      <c r="C70" s="357"/>
      <c r="D70" s="357"/>
      <c r="E70" s="357"/>
      <c r="F70" s="357"/>
      <c r="G70" s="357"/>
      <c r="H70" s="357"/>
    </row>
    <row r="71" spans="3:8" x14ac:dyDescent="0.25">
      <c r="C71" s="357"/>
      <c r="D71" s="357"/>
      <c r="E71" s="357"/>
      <c r="F71" s="357"/>
      <c r="G71" s="357"/>
      <c r="H71" s="357"/>
    </row>
    <row r="72" spans="3:8" x14ac:dyDescent="0.25">
      <c r="C72" s="357"/>
      <c r="D72" s="357"/>
      <c r="E72" s="357"/>
      <c r="F72" s="357"/>
      <c r="G72" s="357"/>
      <c r="H72" s="357"/>
    </row>
    <row r="73" spans="3:8" x14ac:dyDescent="0.25">
      <c r="C73" s="357"/>
      <c r="D73" s="357"/>
      <c r="E73" s="357"/>
      <c r="F73" s="357"/>
      <c r="G73" s="357"/>
      <c r="H73" s="357"/>
    </row>
    <row r="74" spans="3:8" x14ac:dyDescent="0.25">
      <c r="C74" s="357"/>
      <c r="D74" s="357"/>
      <c r="E74" s="357"/>
      <c r="F74" s="357"/>
      <c r="G74" s="357"/>
      <c r="H74" s="357"/>
    </row>
    <row r="75" spans="3:8" x14ac:dyDescent="0.25">
      <c r="C75" s="357"/>
      <c r="D75" s="357"/>
      <c r="E75" s="357"/>
      <c r="F75" s="357"/>
      <c r="G75" s="357"/>
      <c r="H75" s="357"/>
    </row>
    <row r="76" spans="3:8" x14ac:dyDescent="0.25">
      <c r="C76" s="357"/>
      <c r="D76" s="357"/>
      <c r="E76" s="357"/>
      <c r="F76" s="357"/>
      <c r="G76" s="357"/>
      <c r="H76" s="357"/>
    </row>
    <row r="77" spans="3:8" x14ac:dyDescent="0.25">
      <c r="C77" s="357"/>
      <c r="D77" s="357"/>
      <c r="E77" s="357"/>
      <c r="F77" s="357"/>
      <c r="G77" s="357"/>
      <c r="H77" s="357"/>
    </row>
    <row r="78" spans="3:8" x14ac:dyDescent="0.25">
      <c r="C78" s="357"/>
      <c r="D78" s="357"/>
      <c r="E78" s="357"/>
      <c r="F78" s="357"/>
      <c r="G78" s="357"/>
      <c r="H78" s="357"/>
    </row>
    <row r="79" spans="3:8" x14ac:dyDescent="0.25">
      <c r="C79" s="357"/>
      <c r="D79" s="357"/>
      <c r="E79" s="357"/>
      <c r="F79" s="357"/>
      <c r="G79" s="357"/>
      <c r="H79" s="357"/>
    </row>
    <row r="80" spans="3:8" x14ac:dyDescent="0.25">
      <c r="C80" s="357"/>
      <c r="D80" s="357"/>
      <c r="E80" s="357"/>
      <c r="F80" s="357"/>
      <c r="G80" s="357"/>
      <c r="H80" s="357"/>
    </row>
    <row r="81" spans="3:8" x14ac:dyDescent="0.25">
      <c r="C81" s="357"/>
      <c r="D81" s="357"/>
      <c r="E81" s="357"/>
      <c r="F81" s="357"/>
      <c r="G81" s="357"/>
      <c r="H81" s="357"/>
    </row>
    <row r="82" spans="3:8" x14ac:dyDescent="0.25">
      <c r="C82" s="357"/>
      <c r="D82" s="357"/>
      <c r="E82" s="357"/>
      <c r="F82" s="357"/>
      <c r="G82" s="357"/>
      <c r="H82" s="357"/>
    </row>
  </sheetData>
  <mergeCells count="10">
    <mergeCell ref="A1:I1"/>
    <mergeCell ref="G3:G4"/>
    <mergeCell ref="C3:C4"/>
    <mergeCell ref="H3:H4"/>
    <mergeCell ref="A3:A4"/>
    <mergeCell ref="B3:B4"/>
    <mergeCell ref="D3:D4"/>
    <mergeCell ref="F3:F4"/>
    <mergeCell ref="E3:E4"/>
    <mergeCell ref="I3:I4"/>
  </mergeCells>
  <phoneticPr fontId="0" type="noConversion"/>
  <printOptions gridLines="1"/>
  <pageMargins left="0.48" right="0.44" top="0.98425196850393704" bottom="0.98425196850393704" header="0.51181102362204722" footer="0.51181102362204722"/>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8"/>
  <sheetViews>
    <sheetView tabSelected="1" zoomScaleNormal="100" workbookViewId="0">
      <selection activeCell="Q17" sqref="Q17"/>
    </sheetView>
  </sheetViews>
  <sheetFormatPr defaultRowHeight="15.75" x14ac:dyDescent="0.25"/>
  <cols>
    <col min="1" max="1" width="7.28515625" style="417" customWidth="1"/>
    <col min="2" max="2" width="39.85546875" style="430" customWidth="1"/>
    <col min="3" max="3" width="12.85546875" style="417" customWidth="1"/>
    <col min="4" max="4" width="12" style="417" customWidth="1"/>
    <col min="5" max="5" width="12.7109375" style="417" customWidth="1"/>
    <col min="6" max="6" width="12.5703125" style="417" customWidth="1"/>
    <col min="7" max="7" width="13.28515625" style="417" customWidth="1"/>
    <col min="8" max="8" width="13.7109375" style="417" customWidth="1"/>
    <col min="9" max="9" width="11.7109375" style="417" customWidth="1"/>
    <col min="10" max="10" width="11.42578125" style="417" customWidth="1"/>
    <col min="11" max="11" width="13.5703125" style="417" customWidth="1"/>
    <col min="12" max="12" width="13" style="417" customWidth="1"/>
    <col min="13" max="13" width="14.28515625" style="417" customWidth="1"/>
    <col min="14" max="14" width="13.85546875" style="417" bestFit="1" customWidth="1"/>
    <col min="15" max="15" width="14.140625" style="417" customWidth="1"/>
    <col min="16" max="16384" width="9.140625" style="417"/>
  </cols>
  <sheetData>
    <row r="1" spans="1:256" ht="27.75" customHeight="1" x14ac:dyDescent="0.25">
      <c r="A1" s="743" t="s">
        <v>1383</v>
      </c>
      <c r="B1" s="744"/>
      <c r="C1" s="744"/>
      <c r="D1" s="744"/>
      <c r="E1" s="744"/>
      <c r="F1" s="744"/>
      <c r="G1" s="744"/>
      <c r="H1" s="744"/>
      <c r="I1" s="744"/>
      <c r="J1" s="744"/>
      <c r="K1" s="744"/>
      <c r="L1" s="744"/>
      <c r="M1" s="744"/>
      <c r="N1" s="745"/>
    </row>
    <row r="2" spans="1:256" ht="28.5" customHeight="1" x14ac:dyDescent="0.25">
      <c r="A2" s="939" t="s">
        <v>135</v>
      </c>
      <c r="B2" s="940"/>
      <c r="C2" s="940"/>
      <c r="D2" s="940"/>
      <c r="E2" s="940"/>
      <c r="F2" s="940"/>
      <c r="G2" s="940"/>
      <c r="H2" s="940"/>
      <c r="I2" s="941"/>
      <c r="J2" s="941"/>
      <c r="K2" s="940"/>
      <c r="L2" s="940"/>
      <c r="M2" s="940"/>
      <c r="N2" s="942"/>
    </row>
    <row r="3" spans="1:256" ht="51.75" customHeight="1" x14ac:dyDescent="0.25">
      <c r="A3" s="746" t="s">
        <v>1145</v>
      </c>
      <c r="B3" s="747"/>
      <c r="C3" s="740" t="s">
        <v>1288</v>
      </c>
      <c r="D3" s="740"/>
      <c r="E3" s="740" t="s">
        <v>1289</v>
      </c>
      <c r="F3" s="740"/>
      <c r="G3" s="740" t="s">
        <v>1290</v>
      </c>
      <c r="H3" s="728"/>
      <c r="I3" s="740" t="s">
        <v>306</v>
      </c>
      <c r="J3" s="740"/>
      <c r="K3" s="739" t="s">
        <v>1258</v>
      </c>
      <c r="L3" s="740"/>
      <c r="M3" s="740" t="s">
        <v>1282</v>
      </c>
      <c r="N3" s="741"/>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8"/>
      <c r="FV3" s="418"/>
      <c r="FW3" s="418"/>
      <c r="FX3" s="418"/>
      <c r="FY3" s="418"/>
      <c r="FZ3" s="418"/>
      <c r="GA3" s="418"/>
      <c r="GB3" s="418"/>
      <c r="GC3" s="418"/>
      <c r="GD3" s="418"/>
      <c r="GE3" s="418"/>
      <c r="GF3" s="418"/>
      <c r="GG3" s="418"/>
      <c r="GH3" s="418"/>
      <c r="GI3" s="418"/>
      <c r="GJ3" s="418"/>
      <c r="GK3" s="418"/>
      <c r="GL3" s="418"/>
      <c r="GM3" s="418"/>
      <c r="GN3" s="418"/>
      <c r="GO3" s="418"/>
      <c r="GP3" s="418"/>
      <c r="GQ3" s="418"/>
      <c r="GR3" s="418"/>
      <c r="GS3" s="418"/>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c r="IV3" s="418"/>
    </row>
    <row r="4" spans="1:256" ht="17.25" customHeight="1" x14ac:dyDescent="0.25">
      <c r="A4" s="746"/>
      <c r="B4" s="747"/>
      <c r="C4" s="608">
        <v>2011</v>
      </c>
      <c r="D4" s="608">
        <v>2012</v>
      </c>
      <c r="E4" s="608">
        <v>2011</v>
      </c>
      <c r="F4" s="608">
        <v>2012</v>
      </c>
      <c r="G4" s="608">
        <v>2011</v>
      </c>
      <c r="H4" s="607">
        <v>2012</v>
      </c>
      <c r="I4" s="608">
        <v>2011</v>
      </c>
      <c r="J4" s="608">
        <v>2012</v>
      </c>
      <c r="K4" s="608">
        <v>2011</v>
      </c>
      <c r="L4" s="608">
        <v>2012</v>
      </c>
      <c r="M4" s="608">
        <v>2011</v>
      </c>
      <c r="N4" s="609">
        <v>2012</v>
      </c>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418"/>
      <c r="EB4" s="418"/>
      <c r="EC4" s="418"/>
      <c r="ED4" s="418"/>
      <c r="EE4" s="418"/>
      <c r="EF4" s="418"/>
      <c r="EG4" s="418"/>
      <c r="EH4" s="418"/>
      <c r="EI4" s="418"/>
      <c r="EJ4" s="418"/>
      <c r="EK4" s="418"/>
      <c r="EL4" s="418"/>
      <c r="EM4" s="418"/>
      <c r="EN4" s="418"/>
      <c r="EO4" s="418"/>
      <c r="EP4" s="418"/>
      <c r="EQ4" s="418"/>
      <c r="ER4" s="418"/>
      <c r="ES4" s="418"/>
      <c r="ET4" s="418"/>
      <c r="EU4" s="418"/>
      <c r="EV4" s="418"/>
      <c r="EW4" s="418"/>
      <c r="EX4" s="418"/>
      <c r="EY4" s="418"/>
      <c r="EZ4" s="418"/>
      <c r="FA4" s="418"/>
      <c r="FB4" s="418"/>
      <c r="FC4" s="418"/>
      <c r="FD4" s="418"/>
      <c r="FE4" s="418"/>
      <c r="FF4" s="418"/>
      <c r="FG4" s="418"/>
      <c r="FH4" s="418"/>
      <c r="FI4" s="418"/>
      <c r="FJ4" s="418"/>
      <c r="FK4" s="418"/>
      <c r="FL4" s="418"/>
      <c r="FM4" s="418"/>
      <c r="FN4" s="418"/>
      <c r="FO4" s="418"/>
      <c r="FP4" s="418"/>
      <c r="FQ4" s="418"/>
      <c r="FR4" s="418"/>
      <c r="FS4" s="418"/>
      <c r="FT4" s="418"/>
      <c r="FU4" s="418"/>
      <c r="FV4" s="418"/>
      <c r="FW4" s="418"/>
      <c r="FX4" s="418"/>
      <c r="FY4" s="418"/>
      <c r="FZ4" s="418"/>
      <c r="GA4" s="418"/>
      <c r="GB4" s="418"/>
      <c r="GC4" s="418"/>
      <c r="GD4" s="418"/>
      <c r="GE4" s="418"/>
      <c r="GF4" s="418"/>
      <c r="GG4" s="418"/>
      <c r="GH4" s="418"/>
      <c r="GI4" s="418"/>
      <c r="GJ4" s="418"/>
      <c r="GK4" s="418"/>
      <c r="GL4" s="418"/>
      <c r="GM4" s="418"/>
      <c r="GN4" s="418"/>
      <c r="GO4" s="418"/>
      <c r="GP4" s="418"/>
      <c r="GQ4" s="418"/>
      <c r="GR4" s="418"/>
      <c r="GS4" s="418"/>
      <c r="GT4" s="418"/>
      <c r="GU4" s="418"/>
      <c r="GV4" s="418"/>
      <c r="GW4" s="418"/>
      <c r="GX4" s="418"/>
      <c r="GY4" s="418"/>
      <c r="GZ4" s="418"/>
      <c r="HA4" s="418"/>
      <c r="HB4" s="418"/>
      <c r="HC4" s="418"/>
      <c r="HD4" s="418"/>
      <c r="HE4" s="418"/>
      <c r="HF4" s="418"/>
      <c r="HG4" s="418"/>
      <c r="HH4" s="418"/>
      <c r="HI4" s="418"/>
      <c r="HJ4" s="418"/>
      <c r="HK4" s="418"/>
      <c r="HL4" s="418"/>
      <c r="HM4" s="418"/>
      <c r="HN4" s="418"/>
      <c r="HO4" s="418"/>
      <c r="HP4" s="418"/>
      <c r="HQ4" s="418"/>
      <c r="HR4" s="418"/>
      <c r="HS4" s="418"/>
      <c r="HT4" s="418"/>
      <c r="HU4" s="418"/>
      <c r="HV4" s="418"/>
      <c r="HW4" s="418"/>
      <c r="HX4" s="418"/>
      <c r="HY4" s="418"/>
      <c r="HZ4" s="418"/>
      <c r="IA4" s="418"/>
      <c r="IB4" s="418"/>
      <c r="IC4" s="418"/>
      <c r="ID4" s="418"/>
      <c r="IE4" s="418"/>
      <c r="IF4" s="418"/>
      <c r="IG4" s="418"/>
      <c r="IH4" s="418"/>
      <c r="II4" s="418"/>
      <c r="IJ4" s="418"/>
      <c r="IK4" s="418"/>
      <c r="IL4" s="418"/>
      <c r="IM4" s="418"/>
      <c r="IN4" s="418"/>
      <c r="IO4" s="418"/>
      <c r="IP4" s="418"/>
      <c r="IQ4" s="418"/>
      <c r="IR4" s="418"/>
      <c r="IS4" s="418"/>
      <c r="IT4" s="418"/>
      <c r="IU4" s="418"/>
      <c r="IV4" s="418"/>
    </row>
    <row r="5" spans="1:256" ht="31.5" x14ac:dyDescent="0.25">
      <c r="A5" s="42"/>
      <c r="B5" s="419"/>
      <c r="C5" s="36" t="s">
        <v>1235</v>
      </c>
      <c r="D5" s="36" t="s">
        <v>1236</v>
      </c>
      <c r="E5" s="36" t="s">
        <v>1237</v>
      </c>
      <c r="F5" s="36" t="s">
        <v>1244</v>
      </c>
      <c r="G5" s="36" t="s">
        <v>1238</v>
      </c>
      <c r="H5" s="460" t="s">
        <v>1239</v>
      </c>
      <c r="I5" s="36" t="s">
        <v>1240</v>
      </c>
      <c r="J5" s="36" t="s">
        <v>1241</v>
      </c>
      <c r="K5" s="36" t="s">
        <v>1242</v>
      </c>
      <c r="L5" s="36" t="s">
        <v>863</v>
      </c>
      <c r="M5" s="36" t="s">
        <v>1384</v>
      </c>
      <c r="N5" s="943" t="s">
        <v>1385</v>
      </c>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420"/>
      <c r="EB5" s="420"/>
      <c r="EC5" s="420"/>
      <c r="ED5" s="420"/>
      <c r="EE5" s="420"/>
      <c r="EF5" s="420"/>
      <c r="EG5" s="420"/>
      <c r="EH5" s="420"/>
      <c r="EI5" s="420"/>
      <c r="EJ5" s="420"/>
      <c r="EK5" s="420"/>
      <c r="EL5" s="420"/>
      <c r="EM5" s="420"/>
      <c r="EN5" s="420"/>
      <c r="EO5" s="420"/>
      <c r="EP5" s="420"/>
      <c r="EQ5" s="420"/>
      <c r="ER5" s="420"/>
      <c r="ES5" s="420"/>
      <c r="ET5" s="420"/>
      <c r="EU5" s="420"/>
      <c r="EV5" s="420"/>
      <c r="EW5" s="420"/>
      <c r="EX5" s="420"/>
      <c r="EY5" s="420"/>
      <c r="EZ5" s="420"/>
      <c r="FA5" s="420"/>
      <c r="FB5" s="420"/>
      <c r="FC5" s="420"/>
      <c r="FD5" s="420"/>
      <c r="FE5" s="420"/>
      <c r="FF5" s="420"/>
      <c r="FG5" s="420"/>
      <c r="FH5" s="420"/>
      <c r="FI5" s="420"/>
      <c r="FJ5" s="420"/>
      <c r="FK5" s="420"/>
      <c r="FL5" s="420"/>
      <c r="FM5" s="420"/>
      <c r="FN5" s="420"/>
      <c r="FO5" s="420"/>
      <c r="FP5" s="420"/>
      <c r="FQ5" s="420"/>
      <c r="FR5" s="420"/>
      <c r="FS5" s="420"/>
      <c r="FT5" s="420"/>
      <c r="FU5" s="420"/>
      <c r="FV5" s="420"/>
      <c r="FW5" s="420"/>
      <c r="FX5" s="420"/>
      <c r="FY5" s="420"/>
      <c r="FZ5" s="420"/>
      <c r="GA5" s="420"/>
      <c r="GB5" s="420"/>
      <c r="GC5" s="420"/>
      <c r="GD5" s="420"/>
      <c r="GE5" s="420"/>
      <c r="GF5" s="420"/>
      <c r="GG5" s="420"/>
      <c r="GH5" s="420"/>
      <c r="GI5" s="420"/>
      <c r="GJ5" s="420"/>
      <c r="GK5" s="420"/>
      <c r="GL5" s="420"/>
      <c r="GM5" s="420"/>
      <c r="GN5" s="420"/>
      <c r="GO5" s="420"/>
      <c r="GP5" s="420"/>
      <c r="GQ5" s="420"/>
      <c r="GR5" s="420"/>
      <c r="GS5" s="420"/>
      <c r="GT5" s="420"/>
      <c r="GU5" s="420"/>
      <c r="GV5" s="420"/>
      <c r="GW5" s="420"/>
      <c r="GX5" s="420"/>
      <c r="GY5" s="420"/>
      <c r="GZ5" s="420"/>
      <c r="HA5" s="420"/>
      <c r="HB5" s="420"/>
      <c r="HC5" s="420"/>
      <c r="HD5" s="420"/>
      <c r="HE5" s="420"/>
      <c r="HF5" s="420"/>
      <c r="HG5" s="420"/>
      <c r="HH5" s="420"/>
      <c r="HI5" s="420"/>
      <c r="HJ5" s="420"/>
      <c r="HK5" s="420"/>
      <c r="HL5" s="420"/>
      <c r="HM5" s="420"/>
      <c r="HN5" s="420"/>
      <c r="HO5" s="420"/>
      <c r="HP5" s="420"/>
      <c r="HQ5" s="420"/>
      <c r="HR5" s="420"/>
      <c r="HS5" s="420"/>
      <c r="HT5" s="420"/>
      <c r="HU5" s="420"/>
      <c r="HV5" s="420"/>
      <c r="HW5" s="420"/>
      <c r="HX5" s="420"/>
      <c r="HY5" s="420"/>
      <c r="HZ5" s="420"/>
      <c r="IA5" s="420"/>
      <c r="IB5" s="420"/>
      <c r="IC5" s="420"/>
      <c r="ID5" s="420"/>
      <c r="IE5" s="420"/>
      <c r="IF5" s="420"/>
      <c r="IG5" s="420"/>
      <c r="IH5" s="420"/>
      <c r="II5" s="420"/>
      <c r="IJ5" s="420"/>
      <c r="IK5" s="420"/>
      <c r="IL5" s="420"/>
      <c r="IM5" s="420"/>
      <c r="IN5" s="420"/>
      <c r="IO5" s="420"/>
      <c r="IP5" s="420"/>
      <c r="IQ5" s="420"/>
      <c r="IR5" s="420"/>
      <c r="IS5" s="420"/>
      <c r="IT5" s="420"/>
      <c r="IU5" s="420"/>
      <c r="IV5" s="420"/>
    </row>
    <row r="6" spans="1:256" ht="31.5" x14ac:dyDescent="0.25">
      <c r="A6" s="42">
        <v>1</v>
      </c>
      <c r="B6" s="611" t="s">
        <v>1386</v>
      </c>
      <c r="C6" s="197">
        <v>316512.36</v>
      </c>
      <c r="D6" s="422">
        <f>C17</f>
        <v>221607.95000000007</v>
      </c>
      <c r="E6" s="197">
        <v>5356615.46</v>
      </c>
      <c r="F6" s="422">
        <f>E17</f>
        <v>5458636.5700000003</v>
      </c>
      <c r="G6" s="197">
        <v>501162.32</v>
      </c>
      <c r="H6" s="198">
        <f>G17</f>
        <v>316080.57999999961</v>
      </c>
      <c r="I6" s="421">
        <v>0</v>
      </c>
      <c r="J6" s="422">
        <f>SUM(I17)</f>
        <v>3057.32</v>
      </c>
      <c r="K6" s="197">
        <v>354621.54</v>
      </c>
      <c r="L6" s="422">
        <f>SUM(K17)</f>
        <v>296475.16999999993</v>
      </c>
      <c r="M6" s="422">
        <f t="shared" ref="M6:N8" si="0">C6+E6+G6+I6+K6</f>
        <v>6528911.6800000006</v>
      </c>
      <c r="N6" s="423">
        <f t="shared" si="0"/>
        <v>6295857.5899999999</v>
      </c>
    </row>
    <row r="7" spans="1:256" ht="31.5" x14ac:dyDescent="0.25">
      <c r="A7" s="42">
        <v>2</v>
      </c>
      <c r="B7" s="611" t="s">
        <v>1387</v>
      </c>
      <c r="C7" s="422">
        <f t="shared" ref="C7:L7" si="1">SUM(C8:C15)</f>
        <v>855211.42</v>
      </c>
      <c r="D7" s="422">
        <f t="shared" si="1"/>
        <v>732898.54</v>
      </c>
      <c r="E7" s="422">
        <f t="shared" si="1"/>
        <v>562505.49</v>
      </c>
      <c r="F7" s="422">
        <f t="shared" si="1"/>
        <v>573187.23</v>
      </c>
      <c r="G7" s="422">
        <f>SUM(G8:G15)</f>
        <v>2026295.67</v>
      </c>
      <c r="H7" s="198">
        <f>SUM(H8:H15)</f>
        <v>2740333.93</v>
      </c>
      <c r="I7" s="422">
        <f t="shared" si="1"/>
        <v>3057.32</v>
      </c>
      <c r="J7" s="422">
        <f t="shared" si="1"/>
        <v>1771.45</v>
      </c>
      <c r="K7" s="422">
        <f t="shared" si="1"/>
        <v>67003.76999999999</v>
      </c>
      <c r="L7" s="422">
        <f t="shared" si="1"/>
        <v>60837.55</v>
      </c>
      <c r="M7" s="422">
        <f t="shared" si="0"/>
        <v>3514073.67</v>
      </c>
      <c r="N7" s="423">
        <f t="shared" si="0"/>
        <v>4109028.7</v>
      </c>
    </row>
    <row r="8" spans="1:256" ht="22.5" customHeight="1" x14ac:dyDescent="0.25">
      <c r="A8" s="42">
        <v>3</v>
      </c>
      <c r="B8" s="46" t="s">
        <v>1388</v>
      </c>
      <c r="C8" s="186">
        <v>855211.42</v>
      </c>
      <c r="D8" s="186">
        <v>732898.54</v>
      </c>
      <c r="E8" s="186">
        <v>0</v>
      </c>
      <c r="F8" s="186">
        <v>0</v>
      </c>
      <c r="G8" s="186">
        <v>0</v>
      </c>
      <c r="H8" s="186">
        <v>0</v>
      </c>
      <c r="I8" s="186">
        <v>3057.32</v>
      </c>
      <c r="J8" s="424">
        <v>1771.45</v>
      </c>
      <c r="K8" s="186">
        <v>0</v>
      </c>
      <c r="L8" s="186">
        <v>0</v>
      </c>
      <c r="M8" s="422">
        <f t="shared" si="0"/>
        <v>858268.74</v>
      </c>
      <c r="N8" s="423">
        <f t="shared" si="0"/>
        <v>734669.99</v>
      </c>
    </row>
    <row r="9" spans="1:256" ht="21.75" customHeight="1" x14ac:dyDescent="0.25">
      <c r="A9" s="42">
        <v>4</v>
      </c>
      <c r="B9" s="46" t="s">
        <v>1269</v>
      </c>
      <c r="C9" s="395" t="s">
        <v>1268</v>
      </c>
      <c r="D9" s="395" t="s">
        <v>1268</v>
      </c>
      <c r="E9" s="186">
        <v>562505.49</v>
      </c>
      <c r="F9" s="186">
        <v>573042.15</v>
      </c>
      <c r="G9" s="395" t="s">
        <v>1268</v>
      </c>
      <c r="H9" s="395" t="s">
        <v>1268</v>
      </c>
      <c r="I9" s="395" t="s">
        <v>1268</v>
      </c>
      <c r="J9" s="395" t="s">
        <v>1268</v>
      </c>
      <c r="K9" s="395" t="s">
        <v>1268</v>
      </c>
      <c r="L9" s="395" t="s">
        <v>1268</v>
      </c>
      <c r="M9" s="422">
        <f>E9</f>
        <v>562505.49</v>
      </c>
      <c r="N9" s="423">
        <f>F9</f>
        <v>573042.15</v>
      </c>
    </row>
    <row r="10" spans="1:256" ht="31.5" x14ac:dyDescent="0.25">
      <c r="A10" s="42">
        <v>5</v>
      </c>
      <c r="B10" s="46" t="s">
        <v>892</v>
      </c>
      <c r="C10" s="395" t="s">
        <v>1268</v>
      </c>
      <c r="D10" s="395" t="s">
        <v>1268</v>
      </c>
      <c r="E10" s="186">
        <v>0</v>
      </c>
      <c r="F10" s="186">
        <v>0</v>
      </c>
      <c r="G10" s="395" t="s">
        <v>1268</v>
      </c>
      <c r="H10" s="395" t="s">
        <v>1268</v>
      </c>
      <c r="I10" s="395" t="s">
        <v>1268</v>
      </c>
      <c r="J10" s="395" t="s">
        <v>1268</v>
      </c>
      <c r="K10" s="395" t="s">
        <v>1268</v>
      </c>
      <c r="L10" s="395" t="s">
        <v>1268</v>
      </c>
      <c r="M10" s="422">
        <f>E10</f>
        <v>0</v>
      </c>
      <c r="N10" s="423">
        <f>F10</f>
        <v>0</v>
      </c>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c r="DK10" s="420"/>
      <c r="DL10" s="420"/>
      <c r="DM10" s="420"/>
      <c r="DN10" s="420"/>
      <c r="DO10" s="420"/>
      <c r="DP10" s="420"/>
      <c r="DQ10" s="420"/>
      <c r="DR10" s="420"/>
      <c r="DS10" s="420"/>
      <c r="DT10" s="420"/>
      <c r="DU10" s="420"/>
      <c r="DV10" s="420"/>
      <c r="DW10" s="420"/>
      <c r="DX10" s="420"/>
      <c r="DY10" s="420"/>
      <c r="DZ10" s="420"/>
      <c r="EA10" s="420"/>
      <c r="EB10" s="420"/>
      <c r="EC10" s="420"/>
      <c r="ED10" s="420"/>
      <c r="EE10" s="420"/>
      <c r="EF10" s="420"/>
      <c r="EG10" s="420"/>
      <c r="EH10" s="420"/>
      <c r="EI10" s="420"/>
      <c r="EJ10" s="420"/>
      <c r="EK10" s="420"/>
      <c r="EL10" s="420"/>
      <c r="EM10" s="420"/>
      <c r="EN10" s="420"/>
      <c r="EO10" s="420"/>
      <c r="EP10" s="420"/>
      <c r="EQ10" s="420"/>
      <c r="ER10" s="420"/>
      <c r="ES10" s="420"/>
      <c r="ET10" s="420"/>
      <c r="EU10" s="420"/>
      <c r="EV10" s="420"/>
      <c r="EW10" s="420"/>
      <c r="EX10" s="420"/>
      <c r="EY10" s="420"/>
      <c r="EZ10" s="420"/>
      <c r="FA10" s="420"/>
      <c r="FB10" s="420"/>
      <c r="FC10" s="420"/>
      <c r="FD10" s="420"/>
      <c r="FE10" s="420"/>
      <c r="FF10" s="420"/>
      <c r="FG10" s="420"/>
      <c r="FH10" s="420"/>
      <c r="FI10" s="420"/>
      <c r="FJ10" s="420"/>
      <c r="FK10" s="420"/>
      <c r="FL10" s="420"/>
      <c r="FM10" s="420"/>
      <c r="FN10" s="420"/>
      <c r="FO10" s="420"/>
      <c r="FP10" s="420"/>
      <c r="FQ10" s="420"/>
      <c r="FR10" s="420"/>
      <c r="FS10" s="420"/>
      <c r="FT10" s="420"/>
      <c r="FU10" s="420"/>
      <c r="FV10" s="420"/>
      <c r="FW10" s="420"/>
      <c r="FX10" s="420"/>
      <c r="FY10" s="420"/>
      <c r="FZ10" s="420"/>
      <c r="GA10" s="420"/>
      <c r="GB10" s="420"/>
      <c r="GC10" s="420"/>
      <c r="GD10" s="420"/>
      <c r="GE10" s="420"/>
      <c r="GF10" s="420"/>
      <c r="GG10" s="420"/>
      <c r="GH10" s="420"/>
      <c r="GI10" s="420"/>
      <c r="GJ10" s="420"/>
      <c r="GK10" s="420"/>
      <c r="GL10" s="420"/>
      <c r="GM10" s="420"/>
      <c r="GN10" s="420"/>
      <c r="GO10" s="420"/>
      <c r="GP10" s="420"/>
      <c r="GQ10" s="420"/>
      <c r="GR10" s="420"/>
      <c r="GS10" s="420"/>
      <c r="GT10" s="420"/>
      <c r="GU10" s="420"/>
      <c r="GV10" s="420"/>
      <c r="GW10" s="420"/>
      <c r="GX10" s="420"/>
      <c r="GY10" s="420"/>
      <c r="GZ10" s="420"/>
      <c r="HA10" s="420"/>
      <c r="HB10" s="420"/>
      <c r="HC10" s="420"/>
      <c r="HD10" s="420"/>
      <c r="HE10" s="420"/>
      <c r="HF10" s="420"/>
      <c r="HG10" s="420"/>
      <c r="HH10" s="420"/>
      <c r="HI10" s="420"/>
      <c r="HJ10" s="420"/>
      <c r="HK10" s="420"/>
      <c r="HL10" s="420"/>
      <c r="HM10" s="420"/>
      <c r="HN10" s="420"/>
      <c r="HO10" s="420"/>
      <c r="HP10" s="420"/>
      <c r="HQ10" s="420"/>
      <c r="HR10" s="420"/>
      <c r="HS10" s="420"/>
      <c r="HT10" s="420"/>
      <c r="HU10" s="420"/>
      <c r="HV10" s="420"/>
      <c r="HW10" s="420"/>
      <c r="HX10" s="420"/>
      <c r="HY10" s="420"/>
      <c r="HZ10" s="420"/>
      <c r="IA10" s="420"/>
      <c r="IB10" s="420"/>
      <c r="IC10" s="420"/>
      <c r="ID10" s="420"/>
      <c r="IE10" s="420"/>
      <c r="IF10" s="420"/>
      <c r="IG10" s="420"/>
      <c r="IH10" s="420"/>
      <c r="II10" s="420"/>
      <c r="IJ10" s="420"/>
      <c r="IK10" s="420"/>
      <c r="IL10" s="420"/>
      <c r="IM10" s="420"/>
      <c r="IN10" s="420"/>
      <c r="IO10" s="420"/>
      <c r="IP10" s="420"/>
      <c r="IQ10" s="420"/>
      <c r="IR10" s="420"/>
      <c r="IS10" s="420"/>
      <c r="IT10" s="420"/>
      <c r="IU10" s="420"/>
      <c r="IV10" s="420"/>
    </row>
    <row r="11" spans="1:256" ht="31.5" x14ac:dyDescent="0.25">
      <c r="A11" s="42">
        <v>6</v>
      </c>
      <c r="B11" s="46" t="s">
        <v>1270</v>
      </c>
      <c r="C11" s="395" t="s">
        <v>1268</v>
      </c>
      <c r="D11" s="395" t="s">
        <v>1268</v>
      </c>
      <c r="E11" s="186">
        <v>0</v>
      </c>
      <c r="F11" s="186">
        <v>0</v>
      </c>
      <c r="G11" s="186">
        <v>0</v>
      </c>
      <c r="H11" s="186">
        <v>0</v>
      </c>
      <c r="I11" s="424">
        <v>0</v>
      </c>
      <c r="J11" s="424">
        <v>0</v>
      </c>
      <c r="K11" s="197">
        <v>0</v>
      </c>
      <c r="L11" s="197">
        <v>0</v>
      </c>
      <c r="M11" s="422">
        <f>E11+G11+I11+K11</f>
        <v>0</v>
      </c>
      <c r="N11" s="423">
        <f>F11+H11+J11+L11</f>
        <v>0</v>
      </c>
    </row>
    <row r="12" spans="1:256" ht="17.25" customHeight="1" x14ac:dyDescent="0.25">
      <c r="A12" s="42">
        <v>7</v>
      </c>
      <c r="B12" s="46" t="s">
        <v>1271</v>
      </c>
      <c r="C12" s="424"/>
      <c r="D12" s="424"/>
      <c r="E12" s="186">
        <v>0</v>
      </c>
      <c r="F12" s="186">
        <v>0</v>
      </c>
      <c r="G12" s="186">
        <v>0</v>
      </c>
      <c r="H12" s="186">
        <v>0</v>
      </c>
      <c r="I12" s="424">
        <v>0</v>
      </c>
      <c r="J12" s="424">
        <v>0</v>
      </c>
      <c r="K12" s="186">
        <v>66722.539999999994</v>
      </c>
      <c r="L12" s="186">
        <v>60409.8</v>
      </c>
      <c r="M12" s="422">
        <f>C12+E12+G12+I12+K12</f>
        <v>66722.539999999994</v>
      </c>
      <c r="N12" s="423">
        <f>D12+F12+H12+J12+L12</f>
        <v>60409.8</v>
      </c>
    </row>
    <row r="13" spans="1:256" ht="18.75" x14ac:dyDescent="0.25">
      <c r="A13" s="42">
        <v>8</v>
      </c>
      <c r="B13" s="46" t="s">
        <v>1389</v>
      </c>
      <c r="C13" s="395" t="s">
        <v>1268</v>
      </c>
      <c r="D13" s="395" t="s">
        <v>1268</v>
      </c>
      <c r="E13" s="395" t="s">
        <v>1268</v>
      </c>
      <c r="F13" s="395" t="s">
        <v>1268</v>
      </c>
      <c r="G13" s="186">
        <v>1899989</v>
      </c>
      <c r="H13" s="186">
        <v>2664193</v>
      </c>
      <c r="I13" s="944">
        <v>0</v>
      </c>
      <c r="J13" s="944">
        <v>0</v>
      </c>
      <c r="K13" s="425" t="s">
        <v>1268</v>
      </c>
      <c r="L13" s="425" t="s">
        <v>1268</v>
      </c>
      <c r="M13" s="422">
        <f>G13</f>
        <v>1899989</v>
      </c>
      <c r="N13" s="423">
        <f>H13</f>
        <v>2664193</v>
      </c>
    </row>
    <row r="14" spans="1:256" ht="19.5" customHeight="1" x14ac:dyDescent="0.25">
      <c r="A14" s="42">
        <v>9</v>
      </c>
      <c r="B14" s="46" t="s">
        <v>918</v>
      </c>
      <c r="C14" s="395" t="s">
        <v>1268</v>
      </c>
      <c r="D14" s="395" t="s">
        <v>1268</v>
      </c>
      <c r="E14" s="395" t="s">
        <v>1268</v>
      </c>
      <c r="F14" s="395" t="s">
        <v>1268</v>
      </c>
      <c r="G14" s="186">
        <v>126306.67</v>
      </c>
      <c r="H14" s="186">
        <v>76140.929999999993</v>
      </c>
      <c r="I14" s="945" t="s">
        <v>1268</v>
      </c>
      <c r="J14" s="945" t="s">
        <v>1268</v>
      </c>
      <c r="K14" s="425" t="s">
        <v>1268</v>
      </c>
      <c r="L14" s="425" t="s">
        <v>1268</v>
      </c>
      <c r="M14" s="422">
        <f>G14</f>
        <v>126306.67</v>
      </c>
      <c r="N14" s="423">
        <f>H14</f>
        <v>76140.929999999993</v>
      </c>
    </row>
    <row r="15" spans="1:256" ht="18.75" x14ac:dyDescent="0.25">
      <c r="A15" s="42">
        <v>10</v>
      </c>
      <c r="B15" s="46" t="s">
        <v>1390</v>
      </c>
      <c r="C15" s="186">
        <v>0</v>
      </c>
      <c r="D15" s="186">
        <v>0</v>
      </c>
      <c r="E15" s="186">
        <v>0</v>
      </c>
      <c r="F15" s="186">
        <v>145.08000000000001</v>
      </c>
      <c r="G15" s="186">
        <v>0</v>
      </c>
      <c r="H15" s="186">
        <v>0</v>
      </c>
      <c r="I15" s="424">
        <v>0</v>
      </c>
      <c r="J15" s="424">
        <v>0</v>
      </c>
      <c r="K15" s="186">
        <v>281.23</v>
      </c>
      <c r="L15" s="186">
        <v>427.75</v>
      </c>
      <c r="M15" s="422">
        <f>C15+E15+G15+I15+K15</f>
        <v>281.23</v>
      </c>
      <c r="N15" s="423">
        <f>D15+F15+H15+J15+L15</f>
        <v>572.83000000000004</v>
      </c>
    </row>
    <row r="16" spans="1:256" ht="31.5" x14ac:dyDescent="0.25">
      <c r="A16" s="42">
        <v>11</v>
      </c>
      <c r="B16" s="611" t="s">
        <v>1142</v>
      </c>
      <c r="C16" s="197">
        <v>950115.83</v>
      </c>
      <c r="D16" s="197">
        <v>736057.95</v>
      </c>
      <c r="E16" s="197">
        <v>460484.38</v>
      </c>
      <c r="F16" s="197">
        <v>191153.28</v>
      </c>
      <c r="G16" s="197">
        <v>2211377.41</v>
      </c>
      <c r="H16" s="197">
        <v>2559900.09</v>
      </c>
      <c r="I16" s="421">
        <v>0</v>
      </c>
      <c r="J16" s="421">
        <v>150</v>
      </c>
      <c r="K16" s="197">
        <v>125150.14</v>
      </c>
      <c r="L16" s="197">
        <v>79669.22</v>
      </c>
      <c r="M16" s="422">
        <f t="shared" ref="M16:N18" si="2">C16+E16+G16+I16+K16</f>
        <v>3747127.7600000002</v>
      </c>
      <c r="N16" s="423">
        <f t="shared" si="2"/>
        <v>3566930.54</v>
      </c>
    </row>
    <row r="17" spans="1:14" ht="31.5" x14ac:dyDescent="0.25">
      <c r="A17" s="42">
        <v>12</v>
      </c>
      <c r="B17" s="611" t="s">
        <v>919</v>
      </c>
      <c r="C17" s="422">
        <f t="shared" ref="C17:L17" si="3">C6+C7-C16</f>
        <v>221607.95000000007</v>
      </c>
      <c r="D17" s="422">
        <f t="shared" si="3"/>
        <v>218448.54000000015</v>
      </c>
      <c r="E17" s="422">
        <f t="shared" si="3"/>
        <v>5458636.5700000003</v>
      </c>
      <c r="F17" s="422">
        <f t="shared" si="3"/>
        <v>5840670.5200000005</v>
      </c>
      <c r="G17" s="198">
        <f t="shared" si="3"/>
        <v>316080.57999999961</v>
      </c>
      <c r="H17" s="198">
        <f t="shared" si="3"/>
        <v>496514.41999999993</v>
      </c>
      <c r="I17" s="422">
        <f t="shared" si="3"/>
        <v>3057.32</v>
      </c>
      <c r="J17" s="422">
        <f t="shared" si="3"/>
        <v>4678.7700000000004</v>
      </c>
      <c r="K17" s="422">
        <f t="shared" si="3"/>
        <v>296475.16999999993</v>
      </c>
      <c r="L17" s="422">
        <f t="shared" si="3"/>
        <v>277643.49999999988</v>
      </c>
      <c r="M17" s="422">
        <f t="shared" si="2"/>
        <v>6295857.5899999999</v>
      </c>
      <c r="N17" s="423">
        <f t="shared" si="2"/>
        <v>6837955.75</v>
      </c>
    </row>
    <row r="18" spans="1:14" ht="62.25" customHeight="1" thickBot="1" x14ac:dyDescent="0.3">
      <c r="A18" s="426">
        <v>13</v>
      </c>
      <c r="B18" s="67" t="s">
        <v>1391</v>
      </c>
      <c r="C18" s="199">
        <v>192265.45</v>
      </c>
      <c r="D18" s="199">
        <v>185808.88</v>
      </c>
      <c r="E18" s="199">
        <v>166991.18</v>
      </c>
      <c r="F18" s="199">
        <v>156267.18</v>
      </c>
      <c r="G18" s="199">
        <v>137506.69</v>
      </c>
      <c r="H18" s="199">
        <v>34008.5</v>
      </c>
      <c r="I18" s="427">
        <v>0</v>
      </c>
      <c r="J18" s="427">
        <v>0</v>
      </c>
      <c r="K18" s="199">
        <v>136812.24</v>
      </c>
      <c r="L18" s="199">
        <v>114577.82</v>
      </c>
      <c r="M18" s="428">
        <f t="shared" si="2"/>
        <v>633575.56000000006</v>
      </c>
      <c r="N18" s="429">
        <f t="shared" si="2"/>
        <v>490662.38</v>
      </c>
    </row>
    <row r="19" spans="1:14" x14ac:dyDescent="0.25">
      <c r="F19" s="602"/>
      <c r="G19" s="946"/>
      <c r="I19" s="947"/>
      <c r="J19" s="947"/>
    </row>
    <row r="20" spans="1:14" x14ac:dyDescent="0.25">
      <c r="A20" s="947" t="s">
        <v>991</v>
      </c>
      <c r="B20" s="947"/>
      <c r="C20" s="947"/>
      <c r="D20" s="947"/>
      <c r="E20" s="947"/>
      <c r="F20" s="579"/>
      <c r="G20" s="947"/>
      <c r="H20" s="948"/>
      <c r="I20" s="947"/>
      <c r="J20" s="947"/>
      <c r="K20" s="947"/>
      <c r="L20" s="947"/>
      <c r="M20" s="947"/>
      <c r="N20" s="947"/>
    </row>
    <row r="21" spans="1:14" x14ac:dyDescent="0.25">
      <c r="A21" s="947" t="s">
        <v>992</v>
      </c>
      <c r="B21" s="947"/>
      <c r="C21" s="947"/>
      <c r="D21" s="947"/>
      <c r="E21" s="947"/>
      <c r="F21" s="947"/>
      <c r="G21" s="947"/>
      <c r="H21" s="948"/>
      <c r="I21" s="947"/>
      <c r="J21" s="947"/>
      <c r="K21" s="947"/>
      <c r="L21" s="947"/>
      <c r="M21" s="947"/>
      <c r="N21" s="947"/>
    </row>
    <row r="22" spans="1:14" ht="33" customHeight="1" x14ac:dyDescent="0.25">
      <c r="A22" s="949" t="s">
        <v>993</v>
      </c>
      <c r="B22" s="949"/>
      <c r="C22" s="949"/>
      <c r="D22" s="947"/>
      <c r="E22" s="947"/>
      <c r="F22" s="947"/>
      <c r="G22" s="947"/>
      <c r="H22" s="948"/>
      <c r="I22" s="947"/>
      <c r="J22" s="947"/>
      <c r="K22" s="947"/>
      <c r="L22" s="947"/>
      <c r="M22" s="947"/>
      <c r="N22" s="947"/>
    </row>
    <row r="23" spans="1:14" x14ac:dyDescent="0.25">
      <c r="H23" s="579"/>
    </row>
    <row r="25" spans="1:14" x14ac:dyDescent="0.25">
      <c r="B25" s="571" t="s">
        <v>131</v>
      </c>
      <c r="C25" s="572"/>
    </row>
    <row r="26" spans="1:14" ht="18.75" customHeight="1" x14ac:dyDescent="0.25">
      <c r="B26" s="742" t="s">
        <v>1342</v>
      </c>
      <c r="C26" s="742"/>
    </row>
    <row r="27" spans="1:14" x14ac:dyDescent="0.25">
      <c r="B27" s="610" t="s">
        <v>108</v>
      </c>
      <c r="C27" s="572"/>
    </row>
    <row r="28" spans="1:14" x14ac:dyDescent="0.25">
      <c r="B28" s="950"/>
    </row>
  </sheetData>
  <mergeCells count="12">
    <mergeCell ref="K3:L3"/>
    <mergeCell ref="M3:N3"/>
    <mergeCell ref="A22:C22"/>
    <mergeCell ref="B26:C26"/>
    <mergeCell ref="A1:N1"/>
    <mergeCell ref="A2:N2"/>
    <mergeCell ref="A3:A4"/>
    <mergeCell ref="B3:B4"/>
    <mergeCell ref="C3:D3"/>
    <mergeCell ref="E3:F3"/>
    <mergeCell ref="G3:H3"/>
    <mergeCell ref="I3:J3"/>
  </mergeCells>
  <phoneticPr fontId="98" type="noConversion"/>
  <pageMargins left="0.42" right="0.28999999999999998" top="0.74803149606299213" bottom="0.74803149606299213" header="0.31496062992125984" footer="0.31496062992125984"/>
  <pageSetup paperSize="9"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enableFormatConditionsCalculation="0">
    <tabColor indexed="42"/>
    <pageSetUpPr fitToPage="1"/>
  </sheetPr>
  <dimension ref="A1:G26"/>
  <sheetViews>
    <sheetView zoomScaleNormal="100" workbookViewId="0">
      <pane xSplit="2" ySplit="5" topLeftCell="C6" activePane="bottomRight" state="frozen"/>
      <selection pane="topRight" activeCell="C1" sqref="C1"/>
      <selection pane="bottomLeft" activeCell="A6" sqref="A6"/>
      <selection pane="bottomRight" activeCell="I19" sqref="I19"/>
    </sheetView>
  </sheetViews>
  <sheetFormatPr defaultRowHeight="15.75" x14ac:dyDescent="0.2"/>
  <cols>
    <col min="1" max="1" width="10.5703125" style="11" customWidth="1"/>
    <col min="2" max="2" width="43.140625" style="73" customWidth="1"/>
    <col min="3" max="3" width="28.42578125" style="10" customWidth="1"/>
    <col min="4" max="4" width="52.7109375" style="10" customWidth="1"/>
    <col min="5" max="6" width="9.140625" style="10"/>
    <col min="7" max="7" width="13.140625" style="10" bestFit="1" customWidth="1"/>
    <col min="8" max="16384" width="9.140625" style="10"/>
  </cols>
  <sheetData>
    <row r="1" spans="1:4" ht="50.1" customHeight="1" x14ac:dyDescent="0.2">
      <c r="A1" s="634" t="s">
        <v>110</v>
      </c>
      <c r="B1" s="635"/>
      <c r="C1" s="635"/>
      <c r="D1" s="636"/>
    </row>
    <row r="2" spans="1:4" ht="35.1" customHeight="1" x14ac:dyDescent="0.2">
      <c r="A2" s="630" t="s">
        <v>144</v>
      </c>
      <c r="B2" s="631"/>
      <c r="C2" s="631"/>
      <c r="D2" s="632"/>
    </row>
    <row r="3" spans="1:4" ht="31.5" x14ac:dyDescent="0.2">
      <c r="A3" s="115" t="s">
        <v>1145</v>
      </c>
      <c r="B3" s="70" t="s">
        <v>1245</v>
      </c>
      <c r="C3" s="103" t="s">
        <v>124</v>
      </c>
      <c r="D3" s="34" t="s">
        <v>145</v>
      </c>
    </row>
    <row r="4" spans="1:4" s="12" customFormat="1" ht="18" customHeight="1" x14ac:dyDescent="0.2">
      <c r="A4" s="111"/>
      <c r="B4" s="114" t="s">
        <v>1235</v>
      </c>
      <c r="C4" s="94" t="s">
        <v>1236</v>
      </c>
      <c r="D4" s="95" t="s">
        <v>1237</v>
      </c>
    </row>
    <row r="5" spans="1:4" s="12" customFormat="1" ht="31.5" x14ac:dyDescent="0.2">
      <c r="A5" s="111">
        <v>1</v>
      </c>
      <c r="B5" s="70" t="s">
        <v>920</v>
      </c>
      <c r="C5" s="63">
        <f>SUM(C6:C19)</f>
        <v>12328094.200000001</v>
      </c>
      <c r="D5" s="69"/>
    </row>
    <row r="6" spans="1:4" x14ac:dyDescent="0.2">
      <c r="A6" s="111">
        <v>2</v>
      </c>
      <c r="B6" s="61" t="s">
        <v>1132</v>
      </c>
      <c r="C6" s="166">
        <v>0</v>
      </c>
      <c r="D6" s="553" t="s">
        <v>146</v>
      </c>
    </row>
    <row r="7" spans="1:4" x14ac:dyDescent="0.2">
      <c r="A7" s="111">
        <v>3</v>
      </c>
      <c r="B7" s="61" t="s">
        <v>1133</v>
      </c>
      <c r="C7" s="166">
        <v>2630945.06</v>
      </c>
      <c r="D7" s="553" t="s">
        <v>147</v>
      </c>
    </row>
    <row r="8" spans="1:4" x14ac:dyDescent="0.2">
      <c r="A8" s="111">
        <v>4</v>
      </c>
      <c r="B8" s="118" t="s">
        <v>1134</v>
      </c>
      <c r="C8" s="166">
        <v>0</v>
      </c>
      <c r="D8" s="553"/>
    </row>
    <row r="9" spans="1:4" ht="31.5" x14ac:dyDescent="0.2">
      <c r="A9" s="111">
        <v>5</v>
      </c>
      <c r="B9" s="118" t="s">
        <v>1102</v>
      </c>
      <c r="C9" s="166">
        <v>7012966.6100000003</v>
      </c>
      <c r="D9" s="553" t="s">
        <v>148</v>
      </c>
    </row>
    <row r="10" spans="1:4" x14ac:dyDescent="0.2">
      <c r="A10" s="111">
        <v>6</v>
      </c>
      <c r="B10" s="118" t="s">
        <v>1222</v>
      </c>
      <c r="C10" s="166">
        <v>3120.05</v>
      </c>
      <c r="D10" s="553" t="s">
        <v>149</v>
      </c>
    </row>
    <row r="11" spans="1:4" x14ac:dyDescent="0.2">
      <c r="A11" s="111">
        <v>7</v>
      </c>
      <c r="B11" s="118" t="s">
        <v>1223</v>
      </c>
      <c r="C11" s="166">
        <v>143188.68</v>
      </c>
      <c r="D11" s="553" t="s">
        <v>150</v>
      </c>
    </row>
    <row r="12" spans="1:4" ht="31.5" x14ac:dyDescent="0.2">
      <c r="A12" s="111">
        <v>8</v>
      </c>
      <c r="B12" s="118" t="s">
        <v>396</v>
      </c>
      <c r="C12" s="166">
        <v>0</v>
      </c>
      <c r="D12" s="553"/>
    </row>
    <row r="13" spans="1:4" x14ac:dyDescent="0.2">
      <c r="A13" s="111">
        <v>9</v>
      </c>
      <c r="B13" s="118" t="s">
        <v>1103</v>
      </c>
      <c r="C13" s="166">
        <v>0</v>
      </c>
      <c r="D13" s="553"/>
    </row>
    <row r="14" spans="1:4" x14ac:dyDescent="0.2">
      <c r="A14" s="111">
        <v>10</v>
      </c>
      <c r="B14" s="118" t="s">
        <v>1104</v>
      </c>
      <c r="C14" s="166">
        <v>34008.5</v>
      </c>
      <c r="D14" s="553" t="s">
        <v>151</v>
      </c>
    </row>
    <row r="15" spans="1:4" ht="47.25" x14ac:dyDescent="0.2">
      <c r="A15" s="111">
        <v>11</v>
      </c>
      <c r="B15" s="118" t="s">
        <v>1105</v>
      </c>
      <c r="C15" s="166">
        <v>386561.21</v>
      </c>
      <c r="D15" s="553" t="s">
        <v>152</v>
      </c>
    </row>
    <row r="16" spans="1:4" x14ac:dyDescent="0.2">
      <c r="A16" s="111">
        <v>12</v>
      </c>
      <c r="B16" s="118" t="s">
        <v>1106</v>
      </c>
      <c r="C16" s="166">
        <v>28978.81</v>
      </c>
      <c r="D16" s="553" t="s">
        <v>153</v>
      </c>
    </row>
    <row r="17" spans="1:7" x14ac:dyDescent="0.2">
      <c r="A17" s="111">
        <v>13</v>
      </c>
      <c r="B17" s="118" t="s">
        <v>1107</v>
      </c>
      <c r="C17" s="166">
        <v>156267.18</v>
      </c>
      <c r="D17" s="553" t="s">
        <v>154</v>
      </c>
    </row>
    <row r="18" spans="1:7" x14ac:dyDescent="0.2">
      <c r="A18" s="111">
        <v>14</v>
      </c>
      <c r="B18" s="118" t="s">
        <v>1108</v>
      </c>
      <c r="C18" s="166">
        <v>0</v>
      </c>
      <c r="D18" s="554"/>
    </row>
    <row r="19" spans="1:7" ht="114.75" x14ac:dyDescent="0.2">
      <c r="A19" s="111">
        <v>15</v>
      </c>
      <c r="B19" s="118" t="s">
        <v>1114</v>
      </c>
      <c r="C19" s="166">
        <v>1932058.1</v>
      </c>
      <c r="D19" s="555" t="s">
        <v>155</v>
      </c>
    </row>
    <row r="20" spans="1:7" x14ac:dyDescent="0.2">
      <c r="A20" s="111">
        <v>16</v>
      </c>
      <c r="B20" s="70" t="s">
        <v>1259</v>
      </c>
      <c r="C20" s="166">
        <v>0</v>
      </c>
      <c r="D20" s="554"/>
    </row>
    <row r="21" spans="1:7" x14ac:dyDescent="0.2">
      <c r="A21" s="111">
        <v>17</v>
      </c>
      <c r="B21" s="117" t="s">
        <v>878</v>
      </c>
      <c r="C21" s="200">
        <v>0</v>
      </c>
      <c r="D21" s="554"/>
    </row>
    <row r="22" spans="1:7" ht="32.25" thickBot="1" x14ac:dyDescent="0.25">
      <c r="A22" s="112">
        <v>18</v>
      </c>
      <c r="B22" s="86" t="s">
        <v>954</v>
      </c>
      <c r="C22" s="64">
        <f>C5+C20+C21</f>
        <v>12328094.200000001</v>
      </c>
      <c r="D22" s="82"/>
      <c r="G22" s="583"/>
    </row>
    <row r="24" spans="1:7" x14ac:dyDescent="0.2">
      <c r="B24" s="10" t="s">
        <v>131</v>
      </c>
    </row>
    <row r="25" spans="1:7" x14ac:dyDescent="0.2">
      <c r="B25" s="742" t="s">
        <v>1342</v>
      </c>
      <c r="C25" s="742"/>
    </row>
    <row r="26" spans="1:7" x14ac:dyDescent="0.25">
      <c r="B26" s="20" t="s">
        <v>108</v>
      </c>
      <c r="C26" s="572"/>
    </row>
  </sheetData>
  <mergeCells count="3">
    <mergeCell ref="A1:D1"/>
    <mergeCell ref="A2:D2"/>
    <mergeCell ref="B25:C25"/>
  </mergeCells>
  <phoneticPr fontId="0" type="noConversion"/>
  <printOptions gridLines="1"/>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I27"/>
  <sheetViews>
    <sheetView zoomScaleNormal="100" workbookViewId="0">
      <pane xSplit="2" ySplit="5" topLeftCell="C6" activePane="bottomRight" state="frozen"/>
      <selection pane="topRight" activeCell="C1" sqref="C1"/>
      <selection pane="bottomLeft" activeCell="A6" sqref="A6"/>
      <selection pane="bottomRight" activeCell="N20" sqref="N20"/>
    </sheetView>
  </sheetViews>
  <sheetFormatPr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16384" width="9.140625" style="21"/>
  </cols>
  <sheetData>
    <row r="1" spans="1:9" s="25" customFormat="1" ht="60" customHeight="1" x14ac:dyDescent="0.2">
      <c r="A1" s="748" t="s">
        <v>125</v>
      </c>
      <c r="B1" s="749"/>
      <c r="C1" s="749"/>
      <c r="D1" s="749"/>
      <c r="E1" s="749"/>
      <c r="F1" s="749"/>
      <c r="G1" s="749"/>
      <c r="H1" s="750"/>
      <c r="I1" s="484"/>
    </row>
    <row r="2" spans="1:9" s="25" customFormat="1" ht="35.1" customHeight="1" x14ac:dyDescent="0.2">
      <c r="A2" s="630" t="s">
        <v>376</v>
      </c>
      <c r="B2" s="631"/>
      <c r="C2" s="631"/>
      <c r="D2" s="631"/>
      <c r="E2" s="631"/>
      <c r="F2" s="631"/>
      <c r="G2" s="631"/>
      <c r="H2" s="632"/>
    </row>
    <row r="3" spans="1:9" ht="27" customHeight="1" x14ac:dyDescent="0.2">
      <c r="A3" s="649" t="s">
        <v>1145</v>
      </c>
      <c r="B3" s="669"/>
      <c r="C3" s="668" t="s">
        <v>1253</v>
      </c>
      <c r="D3" s="668"/>
      <c r="E3" s="668" t="s">
        <v>1254</v>
      </c>
      <c r="F3" s="668"/>
      <c r="G3" s="751" t="s">
        <v>1168</v>
      </c>
      <c r="H3" s="752"/>
    </row>
    <row r="4" spans="1:9" ht="33" customHeight="1" x14ac:dyDescent="0.2">
      <c r="A4" s="649"/>
      <c r="B4" s="669"/>
      <c r="C4" s="13" t="s">
        <v>976</v>
      </c>
      <c r="D4" s="13" t="s">
        <v>1135</v>
      </c>
      <c r="E4" s="13" t="s">
        <v>976</v>
      </c>
      <c r="F4" s="13" t="s">
        <v>1135</v>
      </c>
      <c r="G4" s="13" t="s">
        <v>976</v>
      </c>
      <c r="H4" s="28" t="s">
        <v>1135</v>
      </c>
    </row>
    <row r="5" spans="1:9" ht="21.6" customHeight="1" x14ac:dyDescent="0.2">
      <c r="A5" s="29"/>
      <c r="B5" s="16"/>
      <c r="C5" s="43" t="s">
        <v>1235</v>
      </c>
      <c r="D5" s="43" t="s">
        <v>1236</v>
      </c>
      <c r="E5" s="43" t="s">
        <v>1237</v>
      </c>
      <c r="F5" s="43" t="s">
        <v>1244</v>
      </c>
      <c r="G5" s="43" t="s">
        <v>927</v>
      </c>
      <c r="H5" s="485" t="s">
        <v>928</v>
      </c>
    </row>
    <row r="6" spans="1:9" x14ac:dyDescent="0.2">
      <c r="A6" s="486">
        <v>1</v>
      </c>
      <c r="B6" s="376" t="s">
        <v>44</v>
      </c>
      <c r="C6" s="563">
        <f>C7</f>
        <v>2400</v>
      </c>
      <c r="D6" s="563">
        <f>D7</f>
        <v>0</v>
      </c>
      <c r="E6" s="563">
        <f>E7</f>
        <v>425763.3</v>
      </c>
      <c r="F6" s="563">
        <f>F7</f>
        <v>75134.7</v>
      </c>
      <c r="G6" s="563">
        <f t="shared" ref="G6:H22" si="0">C6+E6</f>
        <v>428163.3</v>
      </c>
      <c r="H6" s="564">
        <f t="shared" si="0"/>
        <v>75134.7</v>
      </c>
    </row>
    <row r="7" spans="1:9" x14ac:dyDescent="0.2">
      <c r="A7" s="486">
        <v>2</v>
      </c>
      <c r="B7" s="377" t="s">
        <v>879</v>
      </c>
      <c r="C7" s="565">
        <v>2400</v>
      </c>
      <c r="D7" s="565">
        <v>0</v>
      </c>
      <c r="E7" s="565">
        <v>425763.3</v>
      </c>
      <c r="F7" s="565">
        <v>75134.7</v>
      </c>
      <c r="G7" s="563">
        <f t="shared" si="0"/>
        <v>428163.3</v>
      </c>
      <c r="H7" s="564">
        <f t="shared" si="0"/>
        <v>75134.7</v>
      </c>
    </row>
    <row r="8" spans="1:9" x14ac:dyDescent="0.2">
      <c r="A8" s="486">
        <f t="shared" ref="A8:A20" si="1">A7+1</f>
        <v>3</v>
      </c>
      <c r="B8" s="376" t="s">
        <v>45</v>
      </c>
      <c r="C8" s="563">
        <f>SUM(C9:C12)</f>
        <v>34123.17</v>
      </c>
      <c r="D8" s="563">
        <f>SUM(D9:D12)</f>
        <v>4014.52</v>
      </c>
      <c r="E8" s="563">
        <f>E9+E10+E11+E12</f>
        <v>308024.96999999997</v>
      </c>
      <c r="F8" s="563">
        <f>SUM(F9:F12)</f>
        <v>36238.239999999998</v>
      </c>
      <c r="G8" s="563">
        <f t="shared" si="0"/>
        <v>342148.13999999996</v>
      </c>
      <c r="H8" s="564">
        <f t="shared" si="0"/>
        <v>40252.759999999995</v>
      </c>
    </row>
    <row r="9" spans="1:9" x14ac:dyDescent="0.2">
      <c r="A9" s="486">
        <f t="shared" si="1"/>
        <v>4</v>
      </c>
      <c r="B9" s="377" t="s">
        <v>401</v>
      </c>
      <c r="C9" s="595">
        <v>34123.17</v>
      </c>
      <c r="D9" s="595">
        <v>4014.52</v>
      </c>
      <c r="E9" s="565">
        <v>308024.96999999997</v>
      </c>
      <c r="F9" s="565">
        <v>36238.239999999998</v>
      </c>
      <c r="G9" s="563">
        <f t="shared" si="0"/>
        <v>342148.13999999996</v>
      </c>
      <c r="H9" s="564">
        <f t="shared" si="0"/>
        <v>40252.759999999995</v>
      </c>
    </row>
    <row r="10" spans="1:9" x14ac:dyDescent="0.2">
      <c r="A10" s="486">
        <f t="shared" si="1"/>
        <v>5</v>
      </c>
      <c r="B10" s="377" t="s">
        <v>14</v>
      </c>
      <c r="C10" s="565"/>
      <c r="D10" s="565"/>
      <c r="E10" s="565"/>
      <c r="F10" s="565"/>
      <c r="G10" s="563">
        <f t="shared" si="0"/>
        <v>0</v>
      </c>
      <c r="H10" s="564">
        <f t="shared" si="0"/>
        <v>0</v>
      </c>
    </row>
    <row r="11" spans="1:9" x14ac:dyDescent="0.2">
      <c r="A11" s="486">
        <f t="shared" si="1"/>
        <v>6</v>
      </c>
      <c r="B11" s="377" t="s">
        <v>402</v>
      </c>
      <c r="C11" s="565"/>
      <c r="D11" s="565"/>
      <c r="E11" s="565"/>
      <c r="F11" s="565"/>
      <c r="G11" s="563">
        <f t="shared" si="0"/>
        <v>0</v>
      </c>
      <c r="H11" s="564">
        <f t="shared" si="0"/>
        <v>0</v>
      </c>
    </row>
    <row r="12" spans="1:9" x14ac:dyDescent="0.2">
      <c r="A12" s="486">
        <f t="shared" si="1"/>
        <v>7</v>
      </c>
      <c r="B12" s="377" t="s">
        <v>15</v>
      </c>
      <c r="C12" s="565"/>
      <c r="D12" s="565"/>
      <c r="E12" s="565"/>
      <c r="F12" s="565"/>
      <c r="G12" s="563">
        <f t="shared" si="0"/>
        <v>0</v>
      </c>
      <c r="H12" s="564">
        <f t="shared" si="0"/>
        <v>0</v>
      </c>
    </row>
    <row r="13" spans="1:9" x14ac:dyDescent="0.2">
      <c r="A13" s="486">
        <f t="shared" si="1"/>
        <v>8</v>
      </c>
      <c r="B13" s="376" t="s">
        <v>46</v>
      </c>
      <c r="C13" s="563">
        <f>C14</f>
        <v>111461.7</v>
      </c>
      <c r="D13" s="563">
        <f>D14</f>
        <v>13113.26</v>
      </c>
      <c r="E13" s="563">
        <f>E14</f>
        <v>1022761.24</v>
      </c>
      <c r="F13" s="563">
        <f>F14</f>
        <v>120324.87</v>
      </c>
      <c r="G13" s="563">
        <f t="shared" si="0"/>
        <v>1134222.94</v>
      </c>
      <c r="H13" s="564">
        <f t="shared" si="0"/>
        <v>133438.13</v>
      </c>
    </row>
    <row r="14" spans="1:9" x14ac:dyDescent="0.2">
      <c r="A14" s="486">
        <f t="shared" si="1"/>
        <v>9</v>
      </c>
      <c r="B14" s="377" t="s">
        <v>403</v>
      </c>
      <c r="C14" s="52">
        <v>111461.7</v>
      </c>
      <c r="D14" s="52">
        <v>13113.26</v>
      </c>
      <c r="E14" s="52">
        <v>1022761.24</v>
      </c>
      <c r="F14" s="52">
        <v>120324.87</v>
      </c>
      <c r="G14" s="563">
        <f t="shared" si="0"/>
        <v>1134222.94</v>
      </c>
      <c r="H14" s="564">
        <f t="shared" si="0"/>
        <v>133438.13</v>
      </c>
    </row>
    <row r="15" spans="1:9" x14ac:dyDescent="0.2">
      <c r="A15" s="486">
        <f t="shared" si="1"/>
        <v>10</v>
      </c>
      <c r="B15" s="376" t="s">
        <v>47</v>
      </c>
      <c r="C15" s="563">
        <f>C16</f>
        <v>501387.97</v>
      </c>
      <c r="D15" s="563">
        <f>D16</f>
        <v>52894.71</v>
      </c>
      <c r="E15" s="563">
        <f>E16</f>
        <v>0</v>
      </c>
      <c r="F15" s="563">
        <f>F16</f>
        <v>0</v>
      </c>
      <c r="G15" s="563">
        <f t="shared" si="0"/>
        <v>501387.97</v>
      </c>
      <c r="H15" s="564">
        <f t="shared" si="0"/>
        <v>52894.71</v>
      </c>
    </row>
    <row r="16" spans="1:9" x14ac:dyDescent="0.2">
      <c r="A16" s="486">
        <f t="shared" si="1"/>
        <v>11</v>
      </c>
      <c r="B16" s="377" t="s">
        <v>868</v>
      </c>
      <c r="C16" s="168">
        <v>501387.97</v>
      </c>
      <c r="D16" s="168">
        <v>52894.71</v>
      </c>
      <c r="E16" s="168">
        <v>0</v>
      </c>
      <c r="F16" s="168">
        <v>0</v>
      </c>
      <c r="G16" s="563">
        <f t="shared" si="0"/>
        <v>501387.97</v>
      </c>
      <c r="H16" s="564">
        <f t="shared" si="0"/>
        <v>52894.71</v>
      </c>
    </row>
    <row r="17" spans="1:8" x14ac:dyDescent="0.2">
      <c r="A17" s="486">
        <f t="shared" si="1"/>
        <v>12</v>
      </c>
      <c r="B17" s="376" t="s">
        <v>43</v>
      </c>
      <c r="C17" s="566"/>
      <c r="D17" s="566"/>
      <c r="E17" s="566"/>
      <c r="F17" s="566"/>
      <c r="G17" s="563">
        <f>C17+E17</f>
        <v>0</v>
      </c>
      <c r="H17" s="564">
        <f>D17+F17</f>
        <v>0</v>
      </c>
    </row>
    <row r="18" spans="1:8" ht="31.5" x14ac:dyDescent="0.2">
      <c r="A18" s="486">
        <f t="shared" si="1"/>
        <v>13</v>
      </c>
      <c r="B18" s="376" t="s">
        <v>48</v>
      </c>
      <c r="C18" s="563">
        <f>C6+C8+C8+C13+C15+C17</f>
        <v>683496.01</v>
      </c>
      <c r="D18" s="563">
        <f>D6+D8+D8+D13+D15+D17</f>
        <v>74037.009999999995</v>
      </c>
      <c r="E18" s="563">
        <f>E6+E8+E13+E15</f>
        <v>1756549.51</v>
      </c>
      <c r="F18" s="563">
        <f>F6+F8+F13+F15</f>
        <v>231697.81</v>
      </c>
      <c r="G18" s="563">
        <f t="shared" si="0"/>
        <v>2440045.52</v>
      </c>
      <c r="H18" s="564">
        <f t="shared" si="0"/>
        <v>305734.82</v>
      </c>
    </row>
    <row r="19" spans="1:8" ht="31.5" x14ac:dyDescent="0.2">
      <c r="A19" s="486">
        <f t="shared" si="1"/>
        <v>14</v>
      </c>
      <c r="B19" s="376" t="s">
        <v>56</v>
      </c>
      <c r="C19" s="563">
        <f>SUM(C20:C21)</f>
        <v>0</v>
      </c>
      <c r="D19" s="563">
        <f>SUM(D20:D21)</f>
        <v>0</v>
      </c>
      <c r="E19" s="563">
        <f>SUM(E20:E21)</f>
        <v>0</v>
      </c>
      <c r="F19" s="563">
        <f>SUM(F20:F21)</f>
        <v>0</v>
      </c>
      <c r="G19" s="563">
        <f t="shared" si="0"/>
        <v>0</v>
      </c>
      <c r="H19" s="564">
        <f t="shared" si="0"/>
        <v>0</v>
      </c>
    </row>
    <row r="20" spans="1:8" ht="51" customHeight="1" x14ac:dyDescent="0.2">
      <c r="A20" s="486">
        <f t="shared" si="1"/>
        <v>15</v>
      </c>
      <c r="B20" s="378" t="s">
        <v>1068</v>
      </c>
      <c r="C20" s="567"/>
      <c r="D20" s="567"/>
      <c r="E20" s="567"/>
      <c r="F20" s="567"/>
      <c r="G20" s="563">
        <f t="shared" si="0"/>
        <v>0</v>
      </c>
      <c r="H20" s="564">
        <f t="shared" si="0"/>
        <v>0</v>
      </c>
    </row>
    <row r="21" spans="1:8" ht="24.75" customHeight="1" x14ac:dyDescent="0.2">
      <c r="A21" s="486" t="s">
        <v>1230</v>
      </c>
      <c r="B21" s="379"/>
      <c r="C21" s="567"/>
      <c r="D21" s="567"/>
      <c r="E21" s="567"/>
      <c r="F21" s="567"/>
      <c r="G21" s="563">
        <f t="shared" si="0"/>
        <v>0</v>
      </c>
      <c r="H21" s="564">
        <f t="shared" si="0"/>
        <v>0</v>
      </c>
    </row>
    <row r="22" spans="1:8" ht="23.25" customHeight="1" thickBot="1" x14ac:dyDescent="0.25">
      <c r="A22" s="487">
        <v>16</v>
      </c>
      <c r="B22" s="488" t="s">
        <v>1392</v>
      </c>
      <c r="C22" s="568">
        <f>C18+C19</f>
        <v>683496.01</v>
      </c>
      <c r="D22" s="568">
        <f>D18+D19</f>
        <v>74037.009999999995</v>
      </c>
      <c r="E22" s="568">
        <f>E18+E19</f>
        <v>1756549.51</v>
      </c>
      <c r="F22" s="568">
        <f>F18+F19</f>
        <v>231697.81</v>
      </c>
      <c r="G22" s="569">
        <f t="shared" si="0"/>
        <v>2440045.52</v>
      </c>
      <c r="H22" s="570">
        <f t="shared" si="0"/>
        <v>305734.82</v>
      </c>
    </row>
    <row r="23" spans="1:8" x14ac:dyDescent="0.2">
      <c r="C23" s="20"/>
    </row>
    <row r="24" spans="1:8" x14ac:dyDescent="0.2">
      <c r="B24" s="20" t="s">
        <v>377</v>
      </c>
    </row>
    <row r="25" spans="1:8" x14ac:dyDescent="0.2">
      <c r="B25" s="20" t="s">
        <v>1342</v>
      </c>
    </row>
    <row r="26" spans="1:8" x14ac:dyDescent="0.2">
      <c r="B26" s="20" t="s">
        <v>108</v>
      </c>
    </row>
    <row r="27" spans="1:8" x14ac:dyDescent="0.2">
      <c r="B27" s="600"/>
    </row>
  </sheetData>
  <sheetProtection selectLockedCells="1"/>
  <mergeCells count="7">
    <mergeCell ref="A1:H1"/>
    <mergeCell ref="A2:H2"/>
    <mergeCell ref="A3:A4"/>
    <mergeCell ref="B3:B4"/>
    <mergeCell ref="C3:D3"/>
    <mergeCell ref="E3:F3"/>
    <mergeCell ref="G3:H3"/>
  </mergeCells>
  <phoneticPr fontId="98" type="noConversion"/>
  <printOptions gridLines="1"/>
  <pageMargins left="0.74803149606299213" right="0.74803149606299213" top="0.98425196850393704" bottom="0.88"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enableFormatConditionsCalculation="0">
    <tabColor indexed="33"/>
    <pageSetUpPr fitToPage="1"/>
  </sheetPr>
  <dimension ref="A1:D28"/>
  <sheetViews>
    <sheetView zoomScaleNormal="100" workbookViewId="0">
      <pane xSplit="2" ySplit="1" topLeftCell="C8" activePane="bottomRight" state="frozen"/>
      <selection activeCell="G22" sqref="G22"/>
      <selection pane="topRight" activeCell="G22" sqref="G22"/>
      <selection pane="bottomLeft" activeCell="G22" sqref="G22"/>
      <selection pane="bottomRight" activeCell="C26" sqref="C26"/>
    </sheetView>
  </sheetViews>
  <sheetFormatPr defaultColWidth="62.140625" defaultRowHeight="12.75" x14ac:dyDescent="0.2"/>
  <cols>
    <col min="1" max="1" width="17.42578125" customWidth="1"/>
    <col min="2" max="2" width="40.140625" style="147" customWidth="1"/>
    <col min="3" max="3" width="62.5703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3" s="161" customFormat="1" ht="48" customHeight="1" x14ac:dyDescent="0.2">
      <c r="A1" s="621" t="s">
        <v>190</v>
      </c>
      <c r="B1" s="622"/>
      <c r="C1" s="623"/>
    </row>
    <row r="2" spans="1:3" ht="15.75" x14ac:dyDescent="0.2">
      <c r="A2" s="619" t="s">
        <v>848</v>
      </c>
      <c r="B2" s="620"/>
      <c r="C2" s="508" t="s">
        <v>205</v>
      </c>
    </row>
    <row r="3" spans="1:3" ht="15.75" x14ac:dyDescent="0.2">
      <c r="A3" s="463" t="s">
        <v>11</v>
      </c>
      <c r="B3" s="509"/>
      <c r="C3" s="508" t="s">
        <v>13</v>
      </c>
    </row>
    <row r="4" spans="1:3" ht="15.75" x14ac:dyDescent="0.2">
      <c r="A4" s="463" t="s">
        <v>12</v>
      </c>
      <c r="B4" s="509"/>
      <c r="C4" s="508" t="s">
        <v>13</v>
      </c>
    </row>
    <row r="5" spans="1:3" ht="31.5" x14ac:dyDescent="0.2">
      <c r="A5" s="463" t="s">
        <v>1261</v>
      </c>
      <c r="B5" s="510" t="s">
        <v>200</v>
      </c>
      <c r="C5" s="515" t="s">
        <v>398</v>
      </c>
    </row>
    <row r="6" spans="1:3" ht="15.75" x14ac:dyDescent="0.2">
      <c r="A6" s="463" t="s">
        <v>1146</v>
      </c>
      <c r="B6" s="510"/>
      <c r="C6" s="515" t="s">
        <v>398</v>
      </c>
    </row>
    <row r="7" spans="1:3" ht="15.75" x14ac:dyDescent="0.2">
      <c r="A7" s="463" t="s">
        <v>1147</v>
      </c>
      <c r="B7" s="510" t="s">
        <v>201</v>
      </c>
      <c r="C7" s="516" t="s">
        <v>296</v>
      </c>
    </row>
    <row r="8" spans="1:3" ht="15.75" x14ac:dyDescent="0.2">
      <c r="A8" s="463" t="s">
        <v>1148</v>
      </c>
      <c r="B8" s="510" t="s">
        <v>202</v>
      </c>
      <c r="C8" s="515" t="s">
        <v>398</v>
      </c>
    </row>
    <row r="9" spans="1:3" ht="15.75" x14ac:dyDescent="0.2">
      <c r="A9" s="464" t="s">
        <v>1149</v>
      </c>
      <c r="B9" s="511" t="s">
        <v>203</v>
      </c>
      <c r="C9" s="516" t="s">
        <v>296</v>
      </c>
    </row>
    <row r="10" spans="1:3" ht="15.75" x14ac:dyDescent="0.2">
      <c r="A10" s="463" t="s">
        <v>1150</v>
      </c>
      <c r="B10" s="510" t="s">
        <v>204</v>
      </c>
      <c r="C10" s="515" t="s">
        <v>398</v>
      </c>
    </row>
    <row r="11" spans="1:3" ht="78.75" x14ac:dyDescent="0.2">
      <c r="A11" s="465" t="s">
        <v>1151</v>
      </c>
      <c r="B11" s="512" t="s">
        <v>849</v>
      </c>
      <c r="C11" s="516" t="s">
        <v>307</v>
      </c>
    </row>
    <row r="12" spans="1:3" ht="15.75" x14ac:dyDescent="0.2">
      <c r="A12" s="463" t="s">
        <v>1129</v>
      </c>
      <c r="B12" s="510" t="s">
        <v>1326</v>
      </c>
      <c r="C12" s="534" t="s">
        <v>331</v>
      </c>
    </row>
    <row r="13" spans="1:3" ht="15.75" x14ac:dyDescent="0.2">
      <c r="A13" s="463" t="s">
        <v>881</v>
      </c>
      <c r="B13" s="510" t="s">
        <v>1327</v>
      </c>
      <c r="C13" s="515" t="s">
        <v>398</v>
      </c>
    </row>
    <row r="14" spans="1:3" ht="47.25" x14ac:dyDescent="0.2">
      <c r="A14" s="465" t="s">
        <v>882</v>
      </c>
      <c r="B14" s="510" t="s">
        <v>1328</v>
      </c>
      <c r="C14" s="517" t="s">
        <v>309</v>
      </c>
    </row>
    <row r="15" spans="1:3" ht="31.5" x14ac:dyDescent="0.2">
      <c r="A15" s="463" t="s">
        <v>883</v>
      </c>
      <c r="B15" s="510" t="s">
        <v>1329</v>
      </c>
      <c r="C15" s="515" t="s">
        <v>398</v>
      </c>
    </row>
    <row r="16" spans="1:3" ht="31.5" x14ac:dyDescent="0.2">
      <c r="A16" s="463" t="s">
        <v>884</v>
      </c>
      <c r="B16" s="510" t="s">
        <v>815</v>
      </c>
      <c r="C16" s="534" t="s">
        <v>332</v>
      </c>
    </row>
    <row r="17" spans="1:4" ht="34.5" customHeight="1" x14ac:dyDescent="0.2">
      <c r="A17" s="463" t="s">
        <v>885</v>
      </c>
      <c r="B17" s="510" t="s">
        <v>984</v>
      </c>
      <c r="C17" s="508" t="s">
        <v>308</v>
      </c>
    </row>
    <row r="18" spans="1:4" ht="15.75" x14ac:dyDescent="0.2">
      <c r="A18" s="463" t="s">
        <v>886</v>
      </c>
      <c r="B18" s="510" t="s">
        <v>985</v>
      </c>
      <c r="C18" s="515" t="s">
        <v>398</v>
      </c>
    </row>
    <row r="19" spans="1:4" ht="15.75" x14ac:dyDescent="0.2">
      <c r="A19" s="463" t="s">
        <v>970</v>
      </c>
      <c r="B19" s="510" t="s">
        <v>986</v>
      </c>
      <c r="C19" s="534" t="s">
        <v>333</v>
      </c>
    </row>
    <row r="20" spans="1:4" ht="31.5" x14ac:dyDescent="0.2">
      <c r="A20" s="463" t="s">
        <v>887</v>
      </c>
      <c r="B20" s="510" t="s">
        <v>987</v>
      </c>
      <c r="C20" s="515" t="s">
        <v>398</v>
      </c>
    </row>
    <row r="21" spans="1:4" ht="15.75" x14ac:dyDescent="0.2">
      <c r="A21" s="463" t="s">
        <v>888</v>
      </c>
      <c r="B21" s="510" t="s">
        <v>816</v>
      </c>
      <c r="C21" s="534" t="s">
        <v>335</v>
      </c>
    </row>
    <row r="22" spans="1:4" ht="15.75" x14ac:dyDescent="0.2">
      <c r="A22" s="463" t="s">
        <v>889</v>
      </c>
      <c r="B22" s="510" t="s">
        <v>817</v>
      </c>
      <c r="C22" s="534" t="s">
        <v>339</v>
      </c>
    </row>
    <row r="23" spans="1:4" ht="31.5" x14ac:dyDescent="0.2">
      <c r="A23" s="463" t="s">
        <v>890</v>
      </c>
      <c r="B23" s="510" t="s">
        <v>818</v>
      </c>
      <c r="C23" s="515" t="s">
        <v>398</v>
      </c>
      <c r="D23" s="362"/>
    </row>
    <row r="24" spans="1:4" ht="36.75" customHeight="1" x14ac:dyDescent="0.2">
      <c r="A24" s="463" t="s">
        <v>637</v>
      </c>
      <c r="B24" s="510" t="s">
        <v>191</v>
      </c>
      <c r="C24" s="508" t="s">
        <v>341</v>
      </c>
      <c r="D24" s="362"/>
    </row>
    <row r="25" spans="1:4" ht="39" customHeight="1" x14ac:dyDescent="0.2">
      <c r="A25" s="463" t="s">
        <v>638</v>
      </c>
      <c r="B25" s="510" t="s">
        <v>192</v>
      </c>
      <c r="C25" s="508" t="s">
        <v>298</v>
      </c>
      <c r="D25" s="362"/>
    </row>
    <row r="26" spans="1:4" ht="31.5" x14ac:dyDescent="0.2">
      <c r="A26" s="463" t="s">
        <v>246</v>
      </c>
      <c r="B26" s="513" t="s">
        <v>193</v>
      </c>
      <c r="C26" s="508" t="s">
        <v>297</v>
      </c>
      <c r="D26" s="362"/>
    </row>
    <row r="27" spans="1:4" ht="23.25" customHeight="1" thickBot="1" x14ac:dyDescent="0.25">
      <c r="A27" s="466" t="s">
        <v>639</v>
      </c>
      <c r="B27" s="514" t="s">
        <v>194</v>
      </c>
      <c r="C27" s="518" t="s">
        <v>297</v>
      </c>
      <c r="D27" s="362"/>
    </row>
    <row r="28" spans="1:4" x14ac:dyDescent="0.2">
      <c r="D28" s="362"/>
    </row>
  </sheetData>
  <mergeCells count="2">
    <mergeCell ref="A2:B2"/>
    <mergeCell ref="A1:C1"/>
  </mergeCells>
  <phoneticPr fontId="6" type="noConversion"/>
  <pageMargins left="0.49" right="0.41" top="1" bottom="1" header="0.51" footer="0.4921259845"/>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enableFormatConditionsCalculation="0">
    <tabColor indexed="42"/>
    <pageSetUpPr fitToPage="1"/>
  </sheetPr>
  <dimension ref="A1:G23"/>
  <sheetViews>
    <sheetView zoomScaleNormal="100" workbookViewId="0">
      <pane xSplit="2" ySplit="4" topLeftCell="C5" activePane="bottomRight" state="frozen"/>
      <selection pane="topRight" activeCell="C1" sqref="C1"/>
      <selection pane="bottomLeft" activeCell="A5" sqref="A5"/>
      <selection pane="bottomRight" activeCell="D27" sqref="D27"/>
    </sheetView>
  </sheetViews>
  <sheetFormatPr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16384" width="9.140625" style="1"/>
  </cols>
  <sheetData>
    <row r="1" spans="1:7" ht="65.25" customHeight="1" x14ac:dyDescent="0.25">
      <c r="A1" s="730" t="s">
        <v>126</v>
      </c>
      <c r="B1" s="731"/>
      <c r="C1" s="731"/>
      <c r="D1" s="731"/>
      <c r="E1" s="732"/>
      <c r="F1" s="6"/>
      <c r="G1" s="6"/>
    </row>
    <row r="2" spans="1:7" ht="35.1" customHeight="1" x14ac:dyDescent="0.25">
      <c r="A2" s="630" t="s">
        <v>370</v>
      </c>
      <c r="B2" s="631"/>
      <c r="C2" s="631"/>
      <c r="D2" s="631"/>
      <c r="E2" s="632"/>
      <c r="F2" s="6"/>
      <c r="G2" s="6"/>
    </row>
    <row r="3" spans="1:7" s="9" customFormat="1" ht="46.9" customHeight="1" x14ac:dyDescent="0.25">
      <c r="A3" s="29" t="s">
        <v>1145</v>
      </c>
      <c r="B3" s="13" t="s">
        <v>1285</v>
      </c>
      <c r="C3" s="13" t="s">
        <v>1253</v>
      </c>
      <c r="D3" s="13" t="s">
        <v>1254</v>
      </c>
      <c r="E3" s="28" t="s">
        <v>1153</v>
      </c>
    </row>
    <row r="4" spans="1:7" s="9" customFormat="1" ht="16.5" customHeight="1" x14ac:dyDescent="0.25">
      <c r="A4" s="29"/>
      <c r="B4" s="13"/>
      <c r="C4" s="13" t="s">
        <v>1235</v>
      </c>
      <c r="D4" s="13" t="s">
        <v>1236</v>
      </c>
      <c r="E4" s="28" t="s">
        <v>924</v>
      </c>
    </row>
    <row r="5" spans="1:7" s="9" customFormat="1" ht="17.45" customHeight="1" x14ac:dyDescent="0.25">
      <c r="A5" s="29"/>
      <c r="B5" s="213" t="s">
        <v>1332</v>
      </c>
      <c r="C5" s="68"/>
      <c r="D5" s="68"/>
      <c r="E5" s="152"/>
    </row>
    <row r="6" spans="1:7" s="9" customFormat="1" ht="17.45" customHeight="1" x14ac:dyDescent="0.25">
      <c r="A6" s="151">
        <v>1</v>
      </c>
      <c r="B6" s="113" t="s">
        <v>407</v>
      </c>
      <c r="C6" s="50">
        <f>SUM(C7:C10)</f>
        <v>170841.98</v>
      </c>
      <c r="D6" s="50">
        <f>SUM(D7:D10)</f>
        <v>0</v>
      </c>
      <c r="E6" s="51">
        <f>C6+D6</f>
        <v>170841.98</v>
      </c>
    </row>
    <row r="7" spans="1:7" s="18" customFormat="1" x14ac:dyDescent="0.2">
      <c r="A7" s="30">
        <f>A6+1</f>
        <v>2</v>
      </c>
      <c r="B7" s="144" t="s">
        <v>1065</v>
      </c>
      <c r="C7" s="52">
        <v>170841.98</v>
      </c>
      <c r="D7" s="166">
        <v>0</v>
      </c>
      <c r="E7" s="51">
        <f>C7+D7</f>
        <v>170841.98</v>
      </c>
    </row>
    <row r="8" spans="1:7" s="18" customFormat="1" x14ac:dyDescent="0.2">
      <c r="A8" s="30">
        <f>A7+1</f>
        <v>3</v>
      </c>
      <c r="B8" s="144" t="s">
        <v>404</v>
      </c>
      <c r="C8" s="52"/>
      <c r="D8" s="52"/>
      <c r="E8" s="51">
        <f t="shared" ref="E8:E16" si="0">C8+D8</f>
        <v>0</v>
      </c>
    </row>
    <row r="9" spans="1:7" s="18" customFormat="1" x14ac:dyDescent="0.2">
      <c r="A9" s="30">
        <f>A8+1</f>
        <v>4</v>
      </c>
      <c r="B9" s="144"/>
      <c r="C9" s="52"/>
      <c r="D9" s="52"/>
      <c r="E9" s="51"/>
    </row>
    <row r="10" spans="1:7" s="18" customFormat="1" x14ac:dyDescent="0.2">
      <c r="A10" s="30">
        <f>A9+1</f>
        <v>5</v>
      </c>
      <c r="B10" s="144"/>
      <c r="C10" s="52"/>
      <c r="D10" s="52"/>
      <c r="E10" s="51">
        <f t="shared" si="0"/>
        <v>0</v>
      </c>
    </row>
    <row r="11" spans="1:7" s="18" customFormat="1" x14ac:dyDescent="0.2">
      <c r="A11" s="42"/>
      <c r="B11" s="213" t="s">
        <v>876</v>
      </c>
      <c r="C11" s="68"/>
      <c r="D11" s="68"/>
      <c r="E11" s="152"/>
    </row>
    <row r="12" spans="1:7" x14ac:dyDescent="0.25">
      <c r="A12" s="42">
        <v>6</v>
      </c>
      <c r="B12" s="144" t="s">
        <v>910</v>
      </c>
      <c r="C12" s="168">
        <v>304711</v>
      </c>
      <c r="D12" s="168"/>
      <c r="E12" s="51">
        <f t="shared" si="0"/>
        <v>304711</v>
      </c>
    </row>
    <row r="13" spans="1:7" x14ac:dyDescent="0.25">
      <c r="A13" s="42">
        <v>7</v>
      </c>
      <c r="B13" s="144" t="s">
        <v>911</v>
      </c>
      <c r="C13" s="52">
        <v>70899.679999999993</v>
      </c>
      <c r="D13" s="52"/>
      <c r="E13" s="51">
        <f t="shared" si="0"/>
        <v>70899.679999999993</v>
      </c>
    </row>
    <row r="14" spans="1:7" s="44" customFormat="1" x14ac:dyDescent="0.25">
      <c r="A14" s="42"/>
      <c r="B14" s="85"/>
      <c r="C14" s="201"/>
      <c r="D14" s="201"/>
      <c r="E14" s="152"/>
    </row>
    <row r="15" spans="1:7" x14ac:dyDescent="0.25">
      <c r="A15" s="42">
        <v>8</v>
      </c>
      <c r="B15" s="85" t="s">
        <v>408</v>
      </c>
      <c r="C15" s="169">
        <f>SUM(C16:C17)</f>
        <v>0</v>
      </c>
      <c r="D15" s="169">
        <f>SUM(D16:D17)</f>
        <v>0</v>
      </c>
      <c r="E15" s="51">
        <f t="shared" si="0"/>
        <v>0</v>
      </c>
    </row>
    <row r="16" spans="1:7" x14ac:dyDescent="0.25">
      <c r="A16" s="42" t="s">
        <v>406</v>
      </c>
      <c r="B16" s="144" t="s">
        <v>1274</v>
      </c>
      <c r="C16" s="168"/>
      <c r="D16" s="168"/>
      <c r="E16" s="51">
        <f t="shared" si="0"/>
        <v>0</v>
      </c>
    </row>
    <row r="17" spans="1:5" x14ac:dyDescent="0.25">
      <c r="A17" s="42"/>
      <c r="B17" s="85"/>
      <c r="C17" s="201"/>
      <c r="D17" s="201"/>
      <c r="E17" s="152"/>
    </row>
    <row r="18" spans="1:5" ht="16.5" thickBot="1" x14ac:dyDescent="0.3">
      <c r="A18" s="156">
        <v>9</v>
      </c>
      <c r="B18" s="157" t="s">
        <v>819</v>
      </c>
      <c r="C18" s="64">
        <f>C6+C12+C13+C15</f>
        <v>546452.65999999992</v>
      </c>
      <c r="D18" s="64">
        <f>D6+D15</f>
        <v>0</v>
      </c>
      <c r="E18" s="167">
        <f>E6+E12+E13+E15</f>
        <v>546452.65999999992</v>
      </c>
    </row>
    <row r="19" spans="1:5" x14ac:dyDescent="0.25">
      <c r="E19" s="21"/>
    </row>
    <row r="21" spans="1:5" x14ac:dyDescent="0.25">
      <c r="B21" s="20" t="s">
        <v>1343</v>
      </c>
      <c r="C21" s="3"/>
    </row>
    <row r="22" spans="1:5" x14ac:dyDescent="0.25">
      <c r="B22" s="742" t="s">
        <v>1342</v>
      </c>
      <c r="C22" s="742"/>
    </row>
    <row r="23" spans="1:5" x14ac:dyDescent="0.25">
      <c r="B23" s="20" t="s">
        <v>108</v>
      </c>
      <c r="C23" s="572"/>
    </row>
  </sheetData>
  <protectedRanges>
    <protectedRange sqref="C8:D10" name="Rozsah2_1"/>
    <protectedRange sqref="C11:D11" name="Rozsah2_2"/>
  </protectedRanges>
  <mergeCells count="3">
    <mergeCell ref="A1:E1"/>
    <mergeCell ref="A2:E2"/>
    <mergeCell ref="B22:C2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F27"/>
  <sheetViews>
    <sheetView zoomScaleNormal="100" workbookViewId="0">
      <pane xSplit="2" ySplit="5" topLeftCell="C12" activePane="bottomRight" state="frozen"/>
      <selection pane="topRight" activeCell="C1" sqref="C1"/>
      <selection pane="bottomLeft" activeCell="A6" sqref="A6"/>
      <selection pane="bottomRight" activeCell="D34" sqref="D34"/>
    </sheetView>
  </sheetViews>
  <sheetFormatPr defaultRowHeight="15.75" x14ac:dyDescent="0.2"/>
  <cols>
    <col min="1" max="1" width="9.140625" style="18"/>
    <col min="2" max="2" width="75.42578125" style="75" customWidth="1"/>
    <col min="3" max="6" width="17.28515625" style="18" customWidth="1"/>
    <col min="7" max="7" width="16" style="18" customWidth="1"/>
    <col min="8" max="16384" width="9.140625" style="18"/>
  </cols>
  <sheetData>
    <row r="1" spans="1:6" ht="35.1" customHeight="1" x14ac:dyDescent="0.2">
      <c r="A1" s="627" t="s">
        <v>127</v>
      </c>
      <c r="B1" s="703"/>
      <c r="C1" s="703"/>
      <c r="D1" s="703"/>
      <c r="E1" s="703"/>
      <c r="F1" s="704"/>
    </row>
    <row r="2" spans="1:6" ht="35.1" customHeight="1" x14ac:dyDescent="0.2">
      <c r="A2" s="630" t="s">
        <v>134</v>
      </c>
      <c r="B2" s="631"/>
      <c r="C2" s="631"/>
      <c r="D2" s="631"/>
      <c r="E2" s="631"/>
      <c r="F2" s="632"/>
    </row>
    <row r="3" spans="1:6" ht="22.9" customHeight="1" x14ac:dyDescent="0.2">
      <c r="A3" s="649" t="s">
        <v>1145</v>
      </c>
      <c r="B3" s="669" t="s">
        <v>1285</v>
      </c>
      <c r="C3" s="668">
        <v>2011</v>
      </c>
      <c r="D3" s="668"/>
      <c r="E3" s="668">
        <v>2012</v>
      </c>
      <c r="F3" s="673"/>
    </row>
    <row r="4" spans="1:6" ht="75" customHeight="1" x14ac:dyDescent="0.2">
      <c r="A4" s="649"/>
      <c r="B4" s="669"/>
      <c r="C4" s="13" t="s">
        <v>932</v>
      </c>
      <c r="D4" s="13" t="s">
        <v>1136</v>
      </c>
      <c r="E4" s="13" t="s">
        <v>932</v>
      </c>
      <c r="F4" s="28" t="s">
        <v>1137</v>
      </c>
    </row>
    <row r="5" spans="1:6" x14ac:dyDescent="0.2">
      <c r="A5" s="30"/>
      <c r="B5" s="102"/>
      <c r="C5" s="40" t="s">
        <v>1235</v>
      </c>
      <c r="D5" s="40" t="s">
        <v>1236</v>
      </c>
      <c r="E5" s="40" t="s">
        <v>1237</v>
      </c>
      <c r="F5" s="41" t="s">
        <v>1244</v>
      </c>
    </row>
    <row r="6" spans="1:6" ht="31.5" x14ac:dyDescent="0.2">
      <c r="A6" s="30">
        <v>1</v>
      </c>
      <c r="B6" s="65" t="s">
        <v>857</v>
      </c>
      <c r="C6" s="150">
        <f>C7+C10+C13+C16</f>
        <v>229062</v>
      </c>
      <c r="D6" s="150">
        <f>D7+D10+D13+D16</f>
        <v>468</v>
      </c>
      <c r="E6" s="150">
        <f>E7+E10+E13+E16</f>
        <v>228691.5</v>
      </c>
      <c r="F6" s="150">
        <f>F7+F10+F13+F16</f>
        <v>420</v>
      </c>
    </row>
    <row r="7" spans="1:6" x14ac:dyDescent="0.2">
      <c r="A7" s="30">
        <v>2</v>
      </c>
      <c r="B7" s="65" t="s">
        <v>1033</v>
      </c>
      <c r="C7" s="150">
        <f>SUM(C8:C9)</f>
        <v>229062</v>
      </c>
      <c r="D7" s="150">
        <f>SUM(D8:D9)</f>
        <v>468</v>
      </c>
      <c r="E7" s="150">
        <f>SUM(E8:E9)</f>
        <v>228691.5</v>
      </c>
      <c r="F7" s="172">
        <f>F9</f>
        <v>420</v>
      </c>
    </row>
    <row r="8" spans="1:6" x14ac:dyDescent="0.2">
      <c r="A8" s="30">
        <v>3</v>
      </c>
      <c r="B8" s="26" t="s">
        <v>955</v>
      </c>
      <c r="C8" s="171"/>
      <c r="D8" s="171"/>
      <c r="E8" s="171"/>
      <c r="F8" s="202"/>
    </row>
    <row r="9" spans="1:6" ht="18.75" x14ac:dyDescent="0.2">
      <c r="A9" s="30">
        <v>4</v>
      </c>
      <c r="B9" s="26" t="s">
        <v>1069</v>
      </c>
      <c r="C9" s="171">
        <v>229062</v>
      </c>
      <c r="D9" s="171">
        <v>468</v>
      </c>
      <c r="E9" s="171">
        <v>228691.5</v>
      </c>
      <c r="F9" s="202">
        <v>420</v>
      </c>
    </row>
    <row r="10" spans="1:6" x14ac:dyDescent="0.2">
      <c r="A10" s="30">
        <v>5</v>
      </c>
      <c r="B10" s="65" t="s">
        <v>1034</v>
      </c>
      <c r="C10" s="150">
        <f>SUM(C11:C12)</f>
        <v>0</v>
      </c>
      <c r="D10" s="150">
        <f>SUM(D11:D12)</f>
        <v>0</v>
      </c>
      <c r="E10" s="150">
        <f>SUM(E11:E12)</f>
        <v>0</v>
      </c>
      <c r="F10" s="172">
        <f>SUM(F11:F12)</f>
        <v>0</v>
      </c>
    </row>
    <row r="11" spans="1:6" x14ac:dyDescent="0.2">
      <c r="A11" s="30">
        <v>6</v>
      </c>
      <c r="B11" s="26" t="s">
        <v>955</v>
      </c>
      <c r="C11" s="171"/>
      <c r="D11" s="171"/>
      <c r="E11" s="171"/>
      <c r="F11" s="202"/>
    </row>
    <row r="12" spans="1:6" ht="18.75" x14ac:dyDescent="0.2">
      <c r="A12" s="30">
        <v>7</v>
      </c>
      <c r="B12" s="26" t="s">
        <v>1069</v>
      </c>
      <c r="C12" s="171"/>
      <c r="D12" s="171"/>
      <c r="E12" s="171"/>
      <c r="F12" s="202"/>
    </row>
    <row r="13" spans="1:6" x14ac:dyDescent="0.2">
      <c r="A13" s="30">
        <v>8</v>
      </c>
      <c r="B13" s="65" t="s">
        <v>1032</v>
      </c>
      <c r="C13" s="150">
        <f>SUM(C14:C15)</f>
        <v>0</v>
      </c>
      <c r="D13" s="150">
        <f>SUM(D14:D15)</f>
        <v>0</v>
      </c>
      <c r="E13" s="150">
        <f>SUM(E14:E15)</f>
        <v>0</v>
      </c>
      <c r="F13" s="150">
        <f>SUM(F14:F15)</f>
        <v>0</v>
      </c>
    </row>
    <row r="14" spans="1:6" x14ac:dyDescent="0.2">
      <c r="A14" s="30">
        <v>9</v>
      </c>
      <c r="B14" s="26" t="s">
        <v>955</v>
      </c>
      <c r="C14" s="171"/>
      <c r="D14" s="171"/>
      <c r="E14" s="171"/>
      <c r="F14" s="202"/>
    </row>
    <row r="15" spans="1:6" ht="18.75" x14ac:dyDescent="0.2">
      <c r="A15" s="30">
        <v>10</v>
      </c>
      <c r="B15" s="26" t="s">
        <v>1069</v>
      </c>
      <c r="C15" s="171"/>
      <c r="D15" s="171"/>
      <c r="E15" s="171"/>
      <c r="F15" s="202"/>
    </row>
    <row r="16" spans="1:6" x14ac:dyDescent="0.2">
      <c r="A16" s="30">
        <v>11</v>
      </c>
      <c r="B16" s="65" t="s">
        <v>971</v>
      </c>
      <c r="C16" s="150">
        <f>SUM(C17:C18)</f>
        <v>0</v>
      </c>
      <c r="D16" s="150">
        <f>SUM(D17:D18)</f>
        <v>0</v>
      </c>
      <c r="E16" s="150">
        <f>SUM(E17:E18)</f>
        <v>0</v>
      </c>
      <c r="F16" s="172">
        <f>SUM(F17:F18)</f>
        <v>0</v>
      </c>
    </row>
    <row r="17" spans="1:6" x14ac:dyDescent="0.2">
      <c r="A17" s="30">
        <v>12</v>
      </c>
      <c r="B17" s="26" t="s">
        <v>955</v>
      </c>
      <c r="C17" s="171"/>
      <c r="D17" s="171"/>
      <c r="E17" s="171"/>
      <c r="F17" s="202"/>
    </row>
    <row r="18" spans="1:6" ht="18.75" x14ac:dyDescent="0.2">
      <c r="A18" s="130">
        <v>13</v>
      </c>
      <c r="B18" s="129" t="s">
        <v>1069</v>
      </c>
      <c r="C18" s="203"/>
      <c r="D18" s="203"/>
      <c r="E18" s="203"/>
      <c r="F18" s="204"/>
    </row>
    <row r="19" spans="1:6" ht="19.5" thickBot="1" x14ac:dyDescent="0.25">
      <c r="A19" s="31">
        <v>14</v>
      </c>
      <c r="B19" s="131" t="s">
        <v>334</v>
      </c>
      <c r="C19" s="205" t="s">
        <v>1268</v>
      </c>
      <c r="D19" s="206">
        <v>39</v>
      </c>
      <c r="E19" s="205" t="s">
        <v>1268</v>
      </c>
      <c r="F19" s="207">
        <v>38</v>
      </c>
    </row>
    <row r="20" spans="1:6" s="134" customFormat="1" x14ac:dyDescent="0.2">
      <c r="A20" s="126"/>
      <c r="B20" s="132"/>
      <c r="C20" s="133"/>
      <c r="D20" s="127"/>
      <c r="E20" s="133"/>
      <c r="F20" s="127"/>
    </row>
    <row r="21" spans="1:6" x14ac:dyDescent="0.2">
      <c r="A21" s="753" t="s">
        <v>858</v>
      </c>
      <c r="B21" s="754"/>
      <c r="C21" s="754"/>
      <c r="D21" s="754"/>
      <c r="E21" s="754"/>
      <c r="F21" s="755"/>
    </row>
    <row r="22" spans="1:6" x14ac:dyDescent="0.2">
      <c r="A22" s="756" t="s">
        <v>859</v>
      </c>
      <c r="B22" s="757"/>
      <c r="C22" s="757"/>
      <c r="D22" s="757"/>
      <c r="E22" s="757"/>
      <c r="F22" s="758"/>
    </row>
    <row r="25" spans="1:6" x14ac:dyDescent="0.2">
      <c r="B25" s="20" t="s">
        <v>1343</v>
      </c>
    </row>
    <row r="26" spans="1:6" x14ac:dyDescent="0.2">
      <c r="B26" s="742" t="s">
        <v>1342</v>
      </c>
      <c r="C26" s="742"/>
    </row>
    <row r="27" spans="1:6" x14ac:dyDescent="0.25">
      <c r="B27" s="20" t="s">
        <v>108</v>
      </c>
      <c r="C27" s="572"/>
    </row>
  </sheetData>
  <mergeCells count="9">
    <mergeCell ref="B26:C26"/>
    <mergeCell ref="A21:F21"/>
    <mergeCell ref="A22:F22"/>
    <mergeCell ref="A1:F1"/>
    <mergeCell ref="A2:F2"/>
    <mergeCell ref="A3:A4"/>
    <mergeCell ref="B3:B4"/>
    <mergeCell ref="C3:D3"/>
    <mergeCell ref="E3:F3"/>
  </mergeCells>
  <phoneticPr fontId="98" type="noConversion"/>
  <pageMargins left="0.74803149606299213" right="0.56000000000000005" top="0.98425196850393704" bottom="0.98425196850393704" header="0.51181102362204722" footer="0.51181102362204722"/>
  <pageSetup paperSize="9"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4" enableFormatConditionsCalculation="0">
    <tabColor indexed="42"/>
    <pageSetUpPr fitToPage="1"/>
  </sheetPr>
  <dimension ref="A1:E18"/>
  <sheetViews>
    <sheetView zoomScaleNormal="100" workbookViewId="0">
      <pane xSplit="2" ySplit="5" topLeftCell="C6" activePane="bottomRight" state="frozen"/>
      <selection pane="topRight" activeCell="C1" sqref="C1"/>
      <selection pane="bottomLeft" activeCell="A5" sqref="A5"/>
      <selection pane="bottomRight" activeCell="B20" sqref="B20"/>
    </sheetView>
  </sheetViews>
  <sheetFormatPr defaultRowHeight="18.75" x14ac:dyDescent="0.25"/>
  <cols>
    <col min="1" max="1" width="9.140625" style="1"/>
    <col min="2" max="2" width="67.28515625" style="5" customWidth="1"/>
    <col min="3" max="3" width="17.42578125" style="148" customWidth="1"/>
    <col min="4" max="4" width="18.42578125" style="1" customWidth="1"/>
    <col min="5" max="5" width="19.42578125" style="1" customWidth="1"/>
    <col min="6" max="16384" width="9.140625" style="1"/>
  </cols>
  <sheetData>
    <row r="1" spans="1:5" ht="50.1" customHeight="1" thickBot="1" x14ac:dyDescent="0.3">
      <c r="A1" s="760" t="s">
        <v>128</v>
      </c>
      <c r="B1" s="761"/>
      <c r="C1" s="761"/>
      <c r="D1" s="761"/>
      <c r="E1" s="762"/>
    </row>
    <row r="2" spans="1:5" ht="27.75" customHeight="1" thickBot="1" x14ac:dyDescent="0.3">
      <c r="A2" s="763" t="s">
        <v>375</v>
      </c>
      <c r="B2" s="764"/>
      <c r="C2" s="764"/>
      <c r="D2" s="764"/>
      <c r="E2" s="765"/>
    </row>
    <row r="3" spans="1:5" ht="33" customHeight="1" x14ac:dyDescent="0.25">
      <c r="A3" s="470" t="s">
        <v>1145</v>
      </c>
      <c r="B3" s="469" t="s">
        <v>1285</v>
      </c>
      <c r="C3" s="474">
        <v>2011</v>
      </c>
      <c r="D3" s="766">
        <v>2012</v>
      </c>
      <c r="E3" s="767"/>
    </row>
    <row r="4" spans="1:5" ht="33" customHeight="1" x14ac:dyDescent="0.25">
      <c r="A4" s="533"/>
      <c r="B4" s="532"/>
      <c r="C4" s="603" t="s">
        <v>338</v>
      </c>
      <c r="D4" s="603" t="s">
        <v>336</v>
      </c>
      <c r="E4" s="604" t="s">
        <v>337</v>
      </c>
    </row>
    <row r="5" spans="1:5" ht="22.9" customHeight="1" x14ac:dyDescent="0.25">
      <c r="A5" s="29"/>
      <c r="B5" s="16"/>
      <c r="C5" s="13" t="s">
        <v>1235</v>
      </c>
      <c r="D5" s="499" t="s">
        <v>1348</v>
      </c>
      <c r="E5" s="605" t="s">
        <v>1349</v>
      </c>
    </row>
    <row r="6" spans="1:5" s="18" customFormat="1" ht="38.25" customHeight="1" x14ac:dyDescent="0.2">
      <c r="A6" s="30">
        <v>1</v>
      </c>
      <c r="B6" s="70" t="s">
        <v>1128</v>
      </c>
      <c r="C6" s="208">
        <v>14122.75</v>
      </c>
      <c r="D6" s="471">
        <f>C9</f>
        <v>6637.3400000000256</v>
      </c>
      <c r="E6" s="84" t="s">
        <v>1268</v>
      </c>
    </row>
    <row r="7" spans="1:5" ht="36" customHeight="1" x14ac:dyDescent="0.25">
      <c r="A7" s="30">
        <v>2</v>
      </c>
      <c r="B7" s="70" t="s">
        <v>830</v>
      </c>
      <c r="C7" s="208">
        <v>378200</v>
      </c>
      <c r="D7" s="472">
        <v>378200</v>
      </c>
      <c r="E7" s="59">
        <v>216900</v>
      </c>
    </row>
    <row r="8" spans="1:5" ht="35.25" customHeight="1" x14ac:dyDescent="0.25">
      <c r="A8" s="30">
        <v>3</v>
      </c>
      <c r="B8" s="70" t="s">
        <v>5</v>
      </c>
      <c r="C8" s="208">
        <v>385685.41</v>
      </c>
      <c r="D8" s="472">
        <v>381744.6</v>
      </c>
      <c r="E8" s="59">
        <v>196779</v>
      </c>
    </row>
    <row r="9" spans="1:5" ht="39.75" customHeight="1" x14ac:dyDescent="0.25">
      <c r="A9" s="30">
        <v>4</v>
      </c>
      <c r="B9" s="70" t="s">
        <v>1130</v>
      </c>
      <c r="C9" s="63">
        <f>C6+C7-C8</f>
        <v>6637.3400000000256</v>
      </c>
      <c r="D9" s="471">
        <f>D6+D7-D8</f>
        <v>3092.7400000000489</v>
      </c>
      <c r="E9" s="164">
        <f>E7-E8</f>
        <v>20121</v>
      </c>
    </row>
    <row r="10" spans="1:5" ht="21" customHeight="1" thickBot="1" x14ac:dyDescent="0.3">
      <c r="A10" s="145">
        <v>5</v>
      </c>
      <c r="B10" s="146" t="s">
        <v>6</v>
      </c>
      <c r="C10" s="209">
        <v>1419</v>
      </c>
      <c r="D10" s="473">
        <v>1187</v>
      </c>
      <c r="E10" s="475">
        <v>400</v>
      </c>
    </row>
    <row r="11" spans="1:5" ht="21" customHeight="1" x14ac:dyDescent="0.25">
      <c r="A11" s="19"/>
      <c r="B11" s="72"/>
      <c r="C11" s="1"/>
      <c r="E11" s="18"/>
    </row>
    <row r="12" spans="1:5" ht="21" customHeight="1" x14ac:dyDescent="0.25">
      <c r="A12" s="759" t="s">
        <v>7</v>
      </c>
      <c r="B12" s="759"/>
      <c r="C12" s="759"/>
      <c r="D12" s="759"/>
      <c r="E12" s="759"/>
    </row>
    <row r="13" spans="1:5" x14ac:dyDescent="0.25">
      <c r="A13" s="759" t="s">
        <v>1346</v>
      </c>
      <c r="B13" s="759"/>
      <c r="C13" s="865"/>
      <c r="D13" s="2"/>
      <c r="E13" s="2"/>
    </row>
    <row r="14" spans="1:5" x14ac:dyDescent="0.25">
      <c r="A14" s="759" t="s">
        <v>1347</v>
      </c>
      <c r="B14" s="759"/>
      <c r="C14" s="865"/>
      <c r="D14" s="2"/>
      <c r="E14" s="2"/>
    </row>
    <row r="15" spans="1:5" x14ac:dyDescent="0.25">
      <c r="C15" s="148" t="s">
        <v>1089</v>
      </c>
    </row>
    <row r="16" spans="1:5" x14ac:dyDescent="0.25">
      <c r="B16" s="20" t="s">
        <v>1343</v>
      </c>
    </row>
    <row r="17" spans="2:3" ht="15.75" x14ac:dyDescent="0.25">
      <c r="B17" s="742" t="s">
        <v>1342</v>
      </c>
      <c r="C17" s="742"/>
    </row>
    <row r="18" spans="2:3" ht="15.75" x14ac:dyDescent="0.25">
      <c r="B18" s="20" t="s">
        <v>108</v>
      </c>
      <c r="C18" s="572"/>
    </row>
  </sheetData>
  <mergeCells count="7">
    <mergeCell ref="B17:C17"/>
    <mergeCell ref="A14:B14"/>
    <mergeCell ref="A1:E1"/>
    <mergeCell ref="A2:E2"/>
    <mergeCell ref="D3:E3"/>
    <mergeCell ref="A12:E12"/>
    <mergeCell ref="A13:B13"/>
  </mergeCells>
  <phoneticPr fontId="6" type="noConversion"/>
  <printOptions horizontalCentered="1"/>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enableFormatConditionsCalculation="0">
    <tabColor indexed="42"/>
    <pageSetUpPr fitToPage="1"/>
  </sheetPr>
  <dimension ref="A1:M19"/>
  <sheetViews>
    <sheetView zoomScaleNormal="100" workbookViewId="0">
      <pane xSplit="1" ySplit="5" topLeftCell="B6" activePane="bottomRight" state="frozen"/>
      <selection pane="topRight" activeCell="B1" sqref="B1"/>
      <selection pane="bottomLeft" activeCell="A6" sqref="A6"/>
      <selection pane="bottomRight" activeCell="H17" sqref="H17"/>
    </sheetView>
  </sheetViews>
  <sheetFormatPr defaultRowHeight="15.75" x14ac:dyDescent="0.2"/>
  <cols>
    <col min="1" max="1" width="8.85546875" style="79" customWidth="1"/>
    <col min="2" max="2" width="20.5703125" style="79" customWidth="1"/>
    <col min="3" max="3" width="18.28515625" style="79" customWidth="1"/>
    <col min="4" max="4" width="15.85546875" style="79" customWidth="1"/>
    <col min="5" max="5" width="15.7109375" style="79" customWidth="1"/>
    <col min="6" max="6" width="14.5703125" style="79" customWidth="1"/>
    <col min="7" max="7" width="18.5703125" style="79" customWidth="1"/>
    <col min="8" max="8" width="20.28515625" style="79" customWidth="1"/>
    <col min="9" max="9" width="18" style="79" customWidth="1"/>
    <col min="10" max="10" width="14.28515625" style="79" customWidth="1"/>
    <col min="11" max="11" width="18.140625" style="79" customWidth="1"/>
    <col min="12" max="12" width="13.140625" style="79" customWidth="1"/>
    <col min="13" max="13" width="17.140625" style="79" customWidth="1"/>
    <col min="14" max="16384" width="9.140625" style="79"/>
  </cols>
  <sheetData>
    <row r="1" spans="1:13" s="77" customFormat="1" ht="35.1" customHeight="1" x14ac:dyDescent="0.2">
      <c r="A1" s="768" t="s">
        <v>129</v>
      </c>
      <c r="B1" s="769"/>
      <c r="C1" s="769"/>
      <c r="D1" s="769"/>
      <c r="E1" s="769"/>
      <c r="F1" s="769"/>
      <c r="G1" s="769"/>
      <c r="H1" s="769"/>
      <c r="I1" s="769"/>
      <c r="J1" s="769"/>
      <c r="K1" s="769"/>
      <c r="L1" s="769"/>
      <c r="M1" s="770"/>
    </row>
    <row r="2" spans="1:13" s="77" customFormat="1" ht="35.1" customHeight="1" x14ac:dyDescent="0.2">
      <c r="A2" s="771" t="s">
        <v>135</v>
      </c>
      <c r="B2" s="772"/>
      <c r="C2" s="772"/>
      <c r="D2" s="772"/>
      <c r="E2" s="772"/>
      <c r="F2" s="772"/>
      <c r="G2" s="772"/>
      <c r="H2" s="772"/>
      <c r="I2" s="772"/>
      <c r="J2" s="772"/>
      <c r="K2" s="772"/>
      <c r="L2" s="772"/>
      <c r="M2" s="773"/>
    </row>
    <row r="3" spans="1:13" s="77" customFormat="1" ht="29.45" customHeight="1" x14ac:dyDescent="0.2">
      <c r="A3" s="777" t="s">
        <v>1145</v>
      </c>
      <c r="B3" s="778" t="s">
        <v>877</v>
      </c>
      <c r="C3" s="778"/>
      <c r="D3" s="778"/>
      <c r="E3" s="778"/>
      <c r="F3" s="778"/>
      <c r="G3" s="778"/>
      <c r="H3" s="778" t="s">
        <v>130</v>
      </c>
      <c r="I3" s="778"/>
      <c r="J3" s="778"/>
      <c r="K3" s="778"/>
      <c r="L3" s="778"/>
      <c r="M3" s="780"/>
    </row>
    <row r="4" spans="1:13" s="78" customFormat="1" ht="171.75" customHeight="1" x14ac:dyDescent="0.2">
      <c r="A4" s="777"/>
      <c r="B4" s="537" t="s">
        <v>340</v>
      </c>
      <c r="C4" s="537" t="s">
        <v>136</v>
      </c>
      <c r="D4" s="537" t="s">
        <v>1169</v>
      </c>
      <c r="E4" s="537" t="s">
        <v>981</v>
      </c>
      <c r="F4" s="537" t="s">
        <v>982</v>
      </c>
      <c r="G4" s="537" t="s">
        <v>1143</v>
      </c>
      <c r="H4" s="537" t="s">
        <v>340</v>
      </c>
      <c r="I4" s="537" t="s">
        <v>136</v>
      </c>
      <c r="J4" s="537" t="s">
        <v>1169</v>
      </c>
      <c r="K4" s="537" t="s">
        <v>981</v>
      </c>
      <c r="L4" s="105" t="s">
        <v>982</v>
      </c>
      <c r="M4" s="107" t="s">
        <v>1143</v>
      </c>
    </row>
    <row r="5" spans="1:13" ht="31.5" x14ac:dyDescent="0.2">
      <c r="A5" s="108"/>
      <c r="B5" s="106" t="s">
        <v>1235</v>
      </c>
      <c r="C5" s="106" t="s">
        <v>1236</v>
      </c>
      <c r="D5" s="106" t="s">
        <v>1237</v>
      </c>
      <c r="E5" s="106" t="s">
        <v>1244</v>
      </c>
      <c r="F5" s="106" t="s">
        <v>1238</v>
      </c>
      <c r="G5" s="106" t="s">
        <v>862</v>
      </c>
      <c r="H5" s="106" t="s">
        <v>1240</v>
      </c>
      <c r="I5" s="106" t="s">
        <v>1241</v>
      </c>
      <c r="J5" s="106" t="s">
        <v>1242</v>
      </c>
      <c r="K5" s="106" t="s">
        <v>863</v>
      </c>
      <c r="L5" s="369" t="s">
        <v>864</v>
      </c>
      <c r="M5" s="109" t="s">
        <v>865</v>
      </c>
    </row>
    <row r="6" spans="1:13" ht="36" customHeight="1" thickBot="1" x14ac:dyDescent="0.25">
      <c r="A6" s="110">
        <v>1</v>
      </c>
      <c r="B6" s="209">
        <v>8712900.2200000007</v>
      </c>
      <c r="C6" s="209">
        <v>4247424.2</v>
      </c>
      <c r="D6" s="209">
        <v>594944.62</v>
      </c>
      <c r="E6" s="209">
        <v>220040.34</v>
      </c>
      <c r="F6" s="209">
        <v>188539.32</v>
      </c>
      <c r="G6" s="543">
        <f>SUM(B6:F6)</f>
        <v>13963848.700000001</v>
      </c>
      <c r="H6" s="209">
        <v>8605577.6400000006</v>
      </c>
      <c r="I6" s="209">
        <v>5276195.1100000003</v>
      </c>
      <c r="J6" s="209">
        <v>686339.65</v>
      </c>
      <c r="K6" s="209">
        <v>436159.99</v>
      </c>
      <c r="L6" s="209">
        <v>267559.34000000003</v>
      </c>
      <c r="M6" s="544">
        <f>SUM(H6:L6)</f>
        <v>15271831.73</v>
      </c>
    </row>
    <row r="8" spans="1:13" x14ac:dyDescent="0.2">
      <c r="H8" s="581"/>
      <c r="I8" s="581"/>
    </row>
    <row r="9" spans="1:13" x14ac:dyDescent="0.2">
      <c r="C9" s="361"/>
      <c r="D9" s="361"/>
      <c r="E9" s="361"/>
      <c r="H9" s="779"/>
      <c r="I9" s="779"/>
    </row>
    <row r="10" spans="1:13" x14ac:dyDescent="0.2">
      <c r="B10" s="545" t="s">
        <v>137</v>
      </c>
      <c r="C10" s="546"/>
      <c r="D10" s="546"/>
      <c r="E10" s="774" t="s">
        <v>70</v>
      </c>
      <c r="F10" s="774"/>
      <c r="G10" s="774"/>
      <c r="H10" s="774"/>
      <c r="I10" s="774"/>
      <c r="J10" s="774"/>
      <c r="K10" s="774"/>
    </row>
    <row r="11" spans="1:13" x14ac:dyDescent="0.2">
      <c r="B11" s="545" t="s">
        <v>138</v>
      </c>
      <c r="C11" s="546"/>
      <c r="D11" s="546"/>
      <c r="E11" s="774" t="s">
        <v>71</v>
      </c>
      <c r="F11" s="774"/>
      <c r="G11" s="774"/>
      <c r="H11" s="774"/>
      <c r="I11" s="774"/>
      <c r="J11" s="774"/>
      <c r="K11" s="774"/>
    </row>
    <row r="14" spans="1:13" x14ac:dyDescent="0.2">
      <c r="B14" s="776" t="s">
        <v>131</v>
      </c>
      <c r="C14" s="776"/>
    </row>
    <row r="15" spans="1:13" x14ac:dyDescent="0.2">
      <c r="B15" s="742" t="s">
        <v>1342</v>
      </c>
      <c r="C15" s="742"/>
    </row>
    <row r="16" spans="1:13" ht="15.75" customHeight="1" x14ac:dyDescent="0.2">
      <c r="B16" s="775" t="s">
        <v>108</v>
      </c>
      <c r="C16" s="775"/>
    </row>
    <row r="18" spans="2:2" x14ac:dyDescent="0.2">
      <c r="B18" s="580"/>
    </row>
    <row r="19" spans="2:2" x14ac:dyDescent="0.2">
      <c r="B19" s="580"/>
    </row>
  </sheetData>
  <mergeCells count="11">
    <mergeCell ref="A1:M1"/>
    <mergeCell ref="A2:M2"/>
    <mergeCell ref="E10:K10"/>
    <mergeCell ref="B16:C16"/>
    <mergeCell ref="B14:C14"/>
    <mergeCell ref="A3:A4"/>
    <mergeCell ref="B3:G3"/>
    <mergeCell ref="E11:K11"/>
    <mergeCell ref="B15:C15"/>
    <mergeCell ref="H9:I9"/>
    <mergeCell ref="H3:M3"/>
  </mergeCells>
  <phoneticPr fontId="24" type="noConversion"/>
  <pageMargins left="0.4" right="0.47" top="0.98425196850393704" bottom="0.98425196850393704" header="0.51181102362204722" footer="0.51181102362204722"/>
  <pageSetup paperSize="9" scale="6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8"/>
  <sheetViews>
    <sheetView zoomScaleNormal="100" workbookViewId="0">
      <pane xSplit="3" ySplit="3" topLeftCell="D31" activePane="bottomRight" state="frozen"/>
      <selection pane="topRight" activeCell="D1" sqref="D1"/>
      <selection pane="bottomLeft" activeCell="A4" sqref="A4"/>
      <selection pane="bottomRight" activeCell="H54" sqref="H54"/>
    </sheetView>
  </sheetViews>
  <sheetFormatPr defaultRowHeight="15.75" x14ac:dyDescent="0.2"/>
  <cols>
    <col min="1" max="1" width="7.28515625" style="219" customWidth="1"/>
    <col min="2" max="2" width="39.85546875" style="219" customWidth="1"/>
    <col min="3" max="3" width="9.42578125" style="219" customWidth="1"/>
    <col min="4" max="4" width="18.42578125" style="219" customWidth="1"/>
    <col min="5" max="5" width="16.7109375" style="219" customWidth="1"/>
    <col min="6" max="6" width="14" style="219" customWidth="1"/>
    <col min="7" max="7" width="5.140625" style="219" customWidth="1"/>
    <col min="8" max="16384" width="9.140625" style="219"/>
  </cols>
  <sheetData>
    <row r="1" spans="1:7" ht="66.75" customHeight="1" thickBot="1" x14ac:dyDescent="0.25">
      <c r="A1" s="781" t="s">
        <v>311</v>
      </c>
      <c r="B1" s="782"/>
      <c r="C1" s="782"/>
      <c r="D1" s="782"/>
      <c r="E1" s="782"/>
      <c r="F1" s="783"/>
    </row>
    <row r="2" spans="1:7" ht="36.75" customHeight="1" thickBot="1" x14ac:dyDescent="0.25">
      <c r="A2" s="784" t="s">
        <v>371</v>
      </c>
      <c r="B2" s="785"/>
      <c r="C2" s="785"/>
      <c r="D2" s="785"/>
      <c r="E2" s="785"/>
      <c r="F2" s="786"/>
    </row>
    <row r="3" spans="1:7" s="222" customFormat="1" ht="69" customHeight="1" thickBot="1" x14ac:dyDescent="0.25">
      <c r="A3" s="220" t="s">
        <v>664</v>
      </c>
      <c r="B3" s="220" t="s">
        <v>409</v>
      </c>
      <c r="C3" s="221" t="s">
        <v>1145</v>
      </c>
      <c r="D3" s="221" t="s">
        <v>139</v>
      </c>
      <c r="E3" s="221" t="s">
        <v>140</v>
      </c>
      <c r="F3" s="310" t="s">
        <v>141</v>
      </c>
      <c r="G3" s="219"/>
    </row>
    <row r="4" spans="1:7" customFormat="1" x14ac:dyDescent="0.25">
      <c r="A4" s="326">
        <v>601</v>
      </c>
      <c r="B4" s="319" t="s">
        <v>738</v>
      </c>
      <c r="C4" s="320" t="s">
        <v>739</v>
      </c>
      <c r="D4" s="272">
        <v>0</v>
      </c>
      <c r="E4" s="313">
        <v>0</v>
      </c>
      <c r="F4" s="317">
        <f>E4-D4</f>
        <v>0</v>
      </c>
      <c r="G4" s="219"/>
    </row>
    <row r="5" spans="1:7" customFormat="1" x14ac:dyDescent="0.25">
      <c r="A5" s="327">
        <v>602</v>
      </c>
      <c r="B5" s="321" t="s">
        <v>740</v>
      </c>
      <c r="C5" s="322" t="s">
        <v>741</v>
      </c>
      <c r="D5" s="273">
        <v>14854.7</v>
      </c>
      <c r="E5" s="314">
        <v>3769.33</v>
      </c>
      <c r="F5" s="318">
        <f t="shared" ref="F5:F38" si="0">E5-D5</f>
        <v>-11085.37</v>
      </c>
      <c r="G5" s="219"/>
    </row>
    <row r="6" spans="1:7" customFormat="1" x14ac:dyDescent="0.25">
      <c r="A6" s="327">
        <v>604</v>
      </c>
      <c r="B6" s="323" t="s">
        <v>742</v>
      </c>
      <c r="C6" s="322" t="s">
        <v>743</v>
      </c>
      <c r="D6" s="273">
        <v>0</v>
      </c>
      <c r="E6" s="314">
        <v>0</v>
      </c>
      <c r="F6" s="318">
        <f t="shared" si="0"/>
        <v>0</v>
      </c>
      <c r="G6" s="219"/>
    </row>
    <row r="7" spans="1:7" customFormat="1" x14ac:dyDescent="0.25">
      <c r="A7" s="327">
        <v>611</v>
      </c>
      <c r="B7" s="321" t="s">
        <v>744</v>
      </c>
      <c r="C7" s="322" t="s">
        <v>745</v>
      </c>
      <c r="D7" s="273">
        <v>0</v>
      </c>
      <c r="E7" s="314">
        <v>0</v>
      </c>
      <c r="F7" s="318">
        <f t="shared" si="0"/>
        <v>0</v>
      </c>
      <c r="G7" s="219"/>
    </row>
    <row r="8" spans="1:7" customFormat="1" x14ac:dyDescent="0.25">
      <c r="A8" s="327">
        <v>612</v>
      </c>
      <c r="B8" s="321" t="s">
        <v>746</v>
      </c>
      <c r="C8" s="322" t="s">
        <v>747</v>
      </c>
      <c r="D8" s="273">
        <v>0</v>
      </c>
      <c r="E8" s="314">
        <v>0</v>
      </c>
      <c r="F8" s="318">
        <f t="shared" si="0"/>
        <v>0</v>
      </c>
      <c r="G8" s="219"/>
    </row>
    <row r="9" spans="1:7" customFormat="1" x14ac:dyDescent="0.25">
      <c r="A9" s="327">
        <v>613</v>
      </c>
      <c r="B9" s="321" t="s">
        <v>748</v>
      </c>
      <c r="C9" s="322" t="s">
        <v>749</v>
      </c>
      <c r="D9" s="273">
        <v>0</v>
      </c>
      <c r="E9" s="314">
        <v>0</v>
      </c>
      <c r="F9" s="318">
        <f t="shared" si="0"/>
        <v>0</v>
      </c>
      <c r="G9" s="219"/>
    </row>
    <row r="10" spans="1:7" customFormat="1" x14ac:dyDescent="0.25">
      <c r="A10" s="327">
        <v>614</v>
      </c>
      <c r="B10" s="321" t="s">
        <v>750</v>
      </c>
      <c r="C10" s="322" t="s">
        <v>751</v>
      </c>
      <c r="D10" s="273">
        <v>0</v>
      </c>
      <c r="E10" s="314">
        <v>0</v>
      </c>
      <c r="F10" s="318">
        <f t="shared" si="0"/>
        <v>0</v>
      </c>
      <c r="G10" s="219"/>
    </row>
    <row r="11" spans="1:7" customFormat="1" x14ac:dyDescent="0.25">
      <c r="A11" s="327">
        <v>621</v>
      </c>
      <c r="B11" s="321" t="s">
        <v>752</v>
      </c>
      <c r="C11" s="322" t="s">
        <v>753</v>
      </c>
      <c r="D11" s="273">
        <v>0</v>
      </c>
      <c r="E11" s="314">
        <v>0</v>
      </c>
      <c r="F11" s="318">
        <f t="shared" si="0"/>
        <v>0</v>
      </c>
      <c r="G11" s="219"/>
    </row>
    <row r="12" spans="1:7" customFormat="1" x14ac:dyDescent="0.25">
      <c r="A12" s="327">
        <v>622</v>
      </c>
      <c r="B12" s="321" t="s">
        <v>754</v>
      </c>
      <c r="C12" s="322" t="s">
        <v>755</v>
      </c>
      <c r="D12" s="273">
        <v>0</v>
      </c>
      <c r="E12" s="314">
        <v>0</v>
      </c>
      <c r="F12" s="318">
        <f t="shared" si="0"/>
        <v>0</v>
      </c>
      <c r="G12" s="219"/>
    </row>
    <row r="13" spans="1:7" customFormat="1" x14ac:dyDescent="0.25">
      <c r="A13" s="327">
        <v>623</v>
      </c>
      <c r="B13" s="321" t="s">
        <v>756</v>
      </c>
      <c r="C13" s="322" t="s">
        <v>757</v>
      </c>
      <c r="D13" s="273">
        <v>0</v>
      </c>
      <c r="E13" s="314">
        <v>0</v>
      </c>
      <c r="F13" s="318">
        <f t="shared" si="0"/>
        <v>0</v>
      </c>
    </row>
    <row r="14" spans="1:7" customFormat="1" x14ac:dyDescent="0.25">
      <c r="A14" s="327">
        <v>624</v>
      </c>
      <c r="B14" s="321" t="s">
        <v>758</v>
      </c>
      <c r="C14" s="322" t="s">
        <v>759</v>
      </c>
      <c r="D14" s="273">
        <v>0</v>
      </c>
      <c r="E14" s="314">
        <v>0</v>
      </c>
      <c r="F14" s="318">
        <f t="shared" si="0"/>
        <v>0</v>
      </c>
    </row>
    <row r="15" spans="1:7" customFormat="1" x14ac:dyDescent="0.25">
      <c r="A15" s="327">
        <v>641</v>
      </c>
      <c r="B15" s="321" t="s">
        <v>695</v>
      </c>
      <c r="C15" s="322" t="s">
        <v>760</v>
      </c>
      <c r="D15" s="273">
        <v>0</v>
      </c>
      <c r="E15" s="314">
        <v>0</v>
      </c>
      <c r="F15" s="318">
        <f t="shared" si="0"/>
        <v>0</v>
      </c>
    </row>
    <row r="16" spans="1:7" customFormat="1" x14ac:dyDescent="0.25">
      <c r="A16" s="327">
        <v>642</v>
      </c>
      <c r="B16" s="321" t="s">
        <v>697</v>
      </c>
      <c r="C16" s="322" t="s">
        <v>761</v>
      </c>
      <c r="D16" s="273">
        <v>0</v>
      </c>
      <c r="E16" s="314">
        <v>0</v>
      </c>
      <c r="F16" s="318">
        <f t="shared" si="0"/>
        <v>0</v>
      </c>
    </row>
    <row r="17" spans="1:6" customFormat="1" x14ac:dyDescent="0.25">
      <c r="A17" s="327">
        <v>643</v>
      </c>
      <c r="B17" s="321" t="s">
        <v>762</v>
      </c>
      <c r="C17" s="322" t="s">
        <v>763</v>
      </c>
      <c r="D17" s="273">
        <v>0</v>
      </c>
      <c r="E17" s="314">
        <v>0</v>
      </c>
      <c r="F17" s="318">
        <f t="shared" si="0"/>
        <v>0</v>
      </c>
    </row>
    <row r="18" spans="1:6" customFormat="1" x14ac:dyDescent="0.25">
      <c r="A18" s="327">
        <v>644</v>
      </c>
      <c r="B18" s="321" t="s">
        <v>701</v>
      </c>
      <c r="C18" s="322" t="s">
        <v>764</v>
      </c>
      <c r="D18" s="273">
        <v>0</v>
      </c>
      <c r="E18" s="314">
        <v>0</v>
      </c>
      <c r="F18" s="318">
        <f t="shared" si="0"/>
        <v>0</v>
      </c>
    </row>
    <row r="19" spans="1:6" customFormat="1" x14ac:dyDescent="0.25">
      <c r="A19" s="327">
        <v>645</v>
      </c>
      <c r="B19" s="321" t="s">
        <v>765</v>
      </c>
      <c r="C19" s="322" t="s">
        <v>766</v>
      </c>
      <c r="D19" s="273">
        <v>0</v>
      </c>
      <c r="E19" s="314">
        <v>0</v>
      </c>
      <c r="F19" s="318">
        <f t="shared" si="0"/>
        <v>0</v>
      </c>
    </row>
    <row r="20" spans="1:6" customFormat="1" x14ac:dyDescent="0.25">
      <c r="A20" s="327">
        <v>646</v>
      </c>
      <c r="B20" s="321" t="s">
        <v>767</v>
      </c>
      <c r="C20" s="322" t="s">
        <v>768</v>
      </c>
      <c r="D20" s="273">
        <v>0</v>
      </c>
      <c r="E20" s="314">
        <v>0</v>
      </c>
      <c r="F20" s="318">
        <f t="shared" si="0"/>
        <v>0</v>
      </c>
    </row>
    <row r="21" spans="1:6" customFormat="1" x14ac:dyDescent="0.25">
      <c r="A21" s="327">
        <v>647</v>
      </c>
      <c r="B21" s="321" t="s">
        <v>769</v>
      </c>
      <c r="C21" s="322" t="s">
        <v>770</v>
      </c>
      <c r="D21" s="273">
        <v>0</v>
      </c>
      <c r="E21" s="314">
        <v>0</v>
      </c>
      <c r="F21" s="318">
        <f t="shared" si="0"/>
        <v>0</v>
      </c>
    </row>
    <row r="22" spans="1:6" customFormat="1" x14ac:dyDescent="0.25">
      <c r="A22" s="327">
        <v>648</v>
      </c>
      <c r="B22" s="321" t="s">
        <v>771</v>
      </c>
      <c r="C22" s="322" t="s">
        <v>772</v>
      </c>
      <c r="D22" s="273">
        <v>0</v>
      </c>
      <c r="E22" s="314">
        <v>0</v>
      </c>
      <c r="F22" s="318">
        <f t="shared" si="0"/>
        <v>0</v>
      </c>
    </row>
    <row r="23" spans="1:6" customFormat="1" x14ac:dyDescent="0.25">
      <c r="A23" s="327">
        <v>649</v>
      </c>
      <c r="B23" s="321" t="s">
        <v>773</v>
      </c>
      <c r="C23" s="322" t="s">
        <v>774</v>
      </c>
      <c r="D23" s="273">
        <v>0</v>
      </c>
      <c r="E23" s="314">
        <v>1247.6199999999999</v>
      </c>
      <c r="F23" s="318">
        <f t="shared" si="0"/>
        <v>1247.6199999999999</v>
      </c>
    </row>
    <row r="24" spans="1:6" customFormat="1" x14ac:dyDescent="0.25">
      <c r="A24" s="327">
        <v>651</v>
      </c>
      <c r="B24" s="321" t="s">
        <v>775</v>
      </c>
      <c r="C24" s="322" t="s">
        <v>776</v>
      </c>
      <c r="D24" s="273">
        <v>0</v>
      </c>
      <c r="E24" s="314">
        <v>0</v>
      </c>
      <c r="F24" s="318">
        <f t="shared" si="0"/>
        <v>0</v>
      </c>
    </row>
    <row r="25" spans="1:6" customFormat="1" x14ac:dyDescent="0.25">
      <c r="A25" s="327">
        <v>652</v>
      </c>
      <c r="B25" s="321" t="s">
        <v>777</v>
      </c>
      <c r="C25" s="322" t="s">
        <v>778</v>
      </c>
      <c r="D25" s="273">
        <v>0</v>
      </c>
      <c r="E25" s="314">
        <v>0</v>
      </c>
      <c r="F25" s="318">
        <f t="shared" si="0"/>
        <v>0</v>
      </c>
    </row>
    <row r="26" spans="1:6" customFormat="1" x14ac:dyDescent="0.25">
      <c r="A26" s="327">
        <v>653</v>
      </c>
      <c r="B26" s="321" t="s">
        <v>779</v>
      </c>
      <c r="C26" s="322" t="s">
        <v>780</v>
      </c>
      <c r="D26" s="273">
        <v>0</v>
      </c>
      <c r="E26" s="314">
        <v>0</v>
      </c>
      <c r="F26" s="318">
        <f t="shared" si="0"/>
        <v>0</v>
      </c>
    </row>
    <row r="27" spans="1:6" customFormat="1" x14ac:dyDescent="0.25">
      <c r="A27" s="327">
        <v>654</v>
      </c>
      <c r="B27" s="321" t="s">
        <v>781</v>
      </c>
      <c r="C27" s="322" t="s">
        <v>782</v>
      </c>
      <c r="D27" s="273">
        <v>0</v>
      </c>
      <c r="E27" s="314">
        <v>0</v>
      </c>
      <c r="F27" s="318">
        <f t="shared" si="0"/>
        <v>0</v>
      </c>
    </row>
    <row r="28" spans="1:6" customFormat="1" x14ac:dyDescent="0.25">
      <c r="A28" s="327">
        <v>655</v>
      </c>
      <c r="B28" s="321" t="s">
        <v>783</v>
      </c>
      <c r="C28" s="322" t="s">
        <v>784</v>
      </c>
      <c r="D28" s="273">
        <v>0</v>
      </c>
      <c r="E28" s="314">
        <v>0</v>
      </c>
      <c r="F28" s="318">
        <f t="shared" si="0"/>
        <v>0</v>
      </c>
    </row>
    <row r="29" spans="1:6" customFormat="1" x14ac:dyDescent="0.25">
      <c r="A29" s="328">
        <v>656</v>
      </c>
      <c r="B29" s="321" t="s">
        <v>785</v>
      </c>
      <c r="C29" s="322" t="s">
        <v>786</v>
      </c>
      <c r="D29" s="273">
        <v>0</v>
      </c>
      <c r="E29" s="314">
        <v>0</v>
      </c>
      <c r="F29" s="318">
        <f t="shared" si="0"/>
        <v>0</v>
      </c>
    </row>
    <row r="30" spans="1:6" customFormat="1" x14ac:dyDescent="0.25">
      <c r="A30" s="328">
        <v>657</v>
      </c>
      <c r="B30" s="321" t="s">
        <v>787</v>
      </c>
      <c r="C30" s="322" t="s">
        <v>788</v>
      </c>
      <c r="D30" s="273">
        <v>0</v>
      </c>
      <c r="E30" s="314">
        <v>0</v>
      </c>
      <c r="F30" s="318">
        <f t="shared" si="0"/>
        <v>0</v>
      </c>
    </row>
    <row r="31" spans="1:6" customFormat="1" x14ac:dyDescent="0.25">
      <c r="A31" s="328">
        <v>658</v>
      </c>
      <c r="B31" s="321" t="s">
        <v>789</v>
      </c>
      <c r="C31" s="322" t="s">
        <v>790</v>
      </c>
      <c r="D31" s="273">
        <v>0</v>
      </c>
      <c r="E31" s="314">
        <v>0</v>
      </c>
      <c r="F31" s="318">
        <f t="shared" si="0"/>
        <v>0</v>
      </c>
    </row>
    <row r="32" spans="1:6" customFormat="1" x14ac:dyDescent="0.25">
      <c r="A32" s="328">
        <v>661</v>
      </c>
      <c r="B32" s="321" t="s">
        <v>791</v>
      </c>
      <c r="C32" s="322" t="s">
        <v>792</v>
      </c>
      <c r="D32" s="273">
        <v>0</v>
      </c>
      <c r="E32" s="314">
        <v>0</v>
      </c>
      <c r="F32" s="318">
        <f t="shared" si="0"/>
        <v>0</v>
      </c>
    </row>
    <row r="33" spans="1:7" customFormat="1" x14ac:dyDescent="0.25">
      <c r="A33" s="328">
        <v>662</v>
      </c>
      <c r="B33" s="321" t="s">
        <v>793</v>
      </c>
      <c r="C33" s="322" t="s">
        <v>794</v>
      </c>
      <c r="D33" s="273">
        <v>0</v>
      </c>
      <c r="E33" s="314">
        <v>0</v>
      </c>
      <c r="F33" s="318">
        <f t="shared" si="0"/>
        <v>0</v>
      </c>
    </row>
    <row r="34" spans="1:7" customFormat="1" x14ac:dyDescent="0.25">
      <c r="A34" s="328">
        <v>663</v>
      </c>
      <c r="B34" s="321" t="s">
        <v>795</v>
      </c>
      <c r="C34" s="322" t="s">
        <v>796</v>
      </c>
      <c r="D34" s="273">
        <v>0</v>
      </c>
      <c r="E34" s="314">
        <v>0</v>
      </c>
      <c r="F34" s="318">
        <f t="shared" si="0"/>
        <v>0</v>
      </c>
    </row>
    <row r="35" spans="1:7" customFormat="1" x14ac:dyDescent="0.25">
      <c r="A35" s="328">
        <v>664</v>
      </c>
      <c r="B35" s="321" t="s">
        <v>797</v>
      </c>
      <c r="C35" s="322" t="s">
        <v>798</v>
      </c>
      <c r="D35" s="273">
        <v>0</v>
      </c>
      <c r="E35" s="315">
        <v>0</v>
      </c>
      <c r="F35" s="318">
        <f t="shared" si="0"/>
        <v>0</v>
      </c>
      <c r="G35" s="219"/>
    </row>
    <row r="36" spans="1:7" customFormat="1" x14ac:dyDescent="0.25">
      <c r="A36" s="328">
        <v>665</v>
      </c>
      <c r="B36" s="321" t="s">
        <v>799</v>
      </c>
      <c r="C36" s="322" t="s">
        <v>800</v>
      </c>
      <c r="D36" s="273">
        <v>0</v>
      </c>
      <c r="E36" s="315">
        <v>0</v>
      </c>
      <c r="F36" s="318">
        <f t="shared" si="0"/>
        <v>0</v>
      </c>
      <c r="G36" s="219"/>
    </row>
    <row r="37" spans="1:7" x14ac:dyDescent="0.25">
      <c r="A37" s="328">
        <v>667</v>
      </c>
      <c r="B37" s="321" t="s">
        <v>801</v>
      </c>
      <c r="C37" s="322" t="s">
        <v>802</v>
      </c>
      <c r="D37" s="273">
        <v>0</v>
      </c>
      <c r="E37" s="315">
        <v>0</v>
      </c>
      <c r="F37" s="318">
        <f t="shared" si="0"/>
        <v>0</v>
      </c>
    </row>
    <row r="38" spans="1:7" x14ac:dyDescent="0.25">
      <c r="A38" s="328">
        <v>691</v>
      </c>
      <c r="B38" s="321" t="s">
        <v>803</v>
      </c>
      <c r="C38" s="322" t="s">
        <v>804</v>
      </c>
      <c r="D38" s="273">
        <v>1260146</v>
      </c>
      <c r="E38" s="315">
        <v>1009663</v>
      </c>
      <c r="F38" s="318">
        <f t="shared" si="0"/>
        <v>-250483</v>
      </c>
    </row>
    <row r="39" spans="1:7" x14ac:dyDescent="0.2">
      <c r="A39" s="787" t="s">
        <v>805</v>
      </c>
      <c r="B39" s="788"/>
      <c r="C39" s="324" t="s">
        <v>806</v>
      </c>
      <c r="D39" s="312">
        <f>SUM(D4:D38)</f>
        <v>1275000.7</v>
      </c>
      <c r="E39" s="316">
        <f>SUM(E4:E38)</f>
        <v>1014679.95</v>
      </c>
      <c r="F39" s="318">
        <f>SUM(F4:F38)</f>
        <v>-260320.75</v>
      </c>
    </row>
    <row r="40" spans="1:7" x14ac:dyDescent="0.2">
      <c r="A40" s="789" t="s">
        <v>807</v>
      </c>
      <c r="B40" s="790"/>
      <c r="C40" s="325" t="s">
        <v>808</v>
      </c>
      <c r="D40" s="50">
        <v>329410.49000000011</v>
      </c>
      <c r="E40" s="408">
        <v>21337.079999999958</v>
      </c>
      <c r="F40" s="318">
        <v>-308073.41000000003</v>
      </c>
    </row>
    <row r="41" spans="1:7" x14ac:dyDescent="0.25">
      <c r="A41" s="328">
        <v>591</v>
      </c>
      <c r="B41" s="321" t="s">
        <v>809</v>
      </c>
      <c r="C41" s="322" t="s">
        <v>810</v>
      </c>
      <c r="D41" s="273">
        <v>0</v>
      </c>
      <c r="E41" s="314">
        <v>0</v>
      </c>
      <c r="F41" s="318">
        <f>E41-D41</f>
        <v>0</v>
      </c>
    </row>
    <row r="42" spans="1:7" x14ac:dyDescent="0.25">
      <c r="A42" s="328">
        <v>595</v>
      </c>
      <c r="B42" s="321" t="s">
        <v>811</v>
      </c>
      <c r="C42" s="322" t="s">
        <v>812</v>
      </c>
      <c r="D42" s="273">
        <v>0</v>
      </c>
      <c r="E42" s="314">
        <v>0</v>
      </c>
      <c r="F42" s="318">
        <f>E42-D42</f>
        <v>0</v>
      </c>
    </row>
    <row r="43" spans="1:7" x14ac:dyDescent="0.2">
      <c r="A43" s="787" t="s">
        <v>813</v>
      </c>
      <c r="B43" s="788"/>
      <c r="C43" s="324" t="s">
        <v>814</v>
      </c>
      <c r="D43" s="312">
        <f>D40-D41-D42</f>
        <v>329410.49000000011</v>
      </c>
      <c r="E43" s="312">
        <f>E40-E41-E42</f>
        <v>21337.079999999958</v>
      </c>
      <c r="F43" s="318">
        <f>E43-D43</f>
        <v>-308073.41000000015</v>
      </c>
    </row>
    <row r="46" spans="1:7" x14ac:dyDescent="0.2">
      <c r="B46" s="219" t="s">
        <v>131</v>
      </c>
    </row>
    <row r="47" spans="1:7" x14ac:dyDescent="0.2">
      <c r="B47" s="742" t="s">
        <v>1342</v>
      </c>
      <c r="C47" s="742"/>
    </row>
    <row r="48" spans="1:7" x14ac:dyDescent="0.25">
      <c r="B48" s="20" t="s">
        <v>108</v>
      </c>
      <c r="C48" s="572"/>
    </row>
  </sheetData>
  <mergeCells count="6">
    <mergeCell ref="A1:F1"/>
    <mergeCell ref="A2:F2"/>
    <mergeCell ref="B47:C47"/>
    <mergeCell ref="A39:B39"/>
    <mergeCell ref="A40:B40"/>
    <mergeCell ref="A43:B43"/>
  </mergeCells>
  <phoneticPr fontId="98" type="noConversion"/>
  <pageMargins left="0.55118110236220474" right="0.47244094488188981" top="0.59055118110236227" bottom="0.47244094488188981" header="0.15748031496062992" footer="0.15748031496062992"/>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7"/>
  <sheetViews>
    <sheetView zoomScaleNormal="100" workbookViewId="0">
      <pane xSplit="3" ySplit="3" topLeftCell="D34" activePane="bottomRight" state="frozen"/>
      <selection pane="topRight" activeCell="D1" sqref="D1"/>
      <selection pane="bottomLeft" activeCell="A4" sqref="A4"/>
      <selection pane="bottomRight" activeCell="P59" sqref="P59"/>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794" t="s">
        <v>312</v>
      </c>
      <c r="B1" s="795"/>
      <c r="C1" s="795"/>
      <c r="D1" s="795"/>
      <c r="E1" s="795"/>
      <c r="F1" s="796"/>
    </row>
    <row r="2" spans="1:6" ht="30.75" customHeight="1" thickBot="1" x14ac:dyDescent="0.3">
      <c r="A2" s="791" t="s">
        <v>371</v>
      </c>
      <c r="B2" s="792"/>
      <c r="C2" s="792"/>
      <c r="D2" s="792"/>
      <c r="E2" s="792"/>
      <c r="F2" s="793"/>
    </row>
    <row r="3" spans="1:6" ht="64.5" customHeight="1" thickBot="1" x14ac:dyDescent="0.25">
      <c r="A3" s="220" t="s">
        <v>664</v>
      </c>
      <c r="B3" s="223" t="s">
        <v>409</v>
      </c>
      <c r="C3" s="311" t="s">
        <v>1145</v>
      </c>
      <c r="D3" s="221" t="s">
        <v>142</v>
      </c>
      <c r="E3" s="221" t="s">
        <v>143</v>
      </c>
      <c r="F3" s="310" t="s">
        <v>141</v>
      </c>
    </row>
    <row r="4" spans="1:6" ht="15.75" x14ac:dyDescent="0.25">
      <c r="A4" s="521">
        <v>501</v>
      </c>
      <c r="B4" s="295" t="s">
        <v>665</v>
      </c>
      <c r="C4" s="278" t="s">
        <v>666</v>
      </c>
      <c r="D4" s="547">
        <v>26443.78</v>
      </c>
      <c r="E4" s="272">
        <v>12582.58</v>
      </c>
      <c r="F4" s="309">
        <f>E4-D4</f>
        <v>-13861.199999999999</v>
      </c>
    </row>
    <row r="5" spans="1:6" ht="15.75" x14ac:dyDescent="0.25">
      <c r="A5" s="520">
        <v>502</v>
      </c>
      <c r="B5" s="296" t="s">
        <v>667</v>
      </c>
      <c r="C5" s="274" t="s">
        <v>668</v>
      </c>
      <c r="D5" s="548">
        <v>246329.91</v>
      </c>
      <c r="E5" s="273">
        <v>281830.95</v>
      </c>
      <c r="F5" s="51">
        <f t="shared" ref="F5:F40" si="0">E5-D5</f>
        <v>35501.040000000008</v>
      </c>
    </row>
    <row r="6" spans="1:6" ht="15.75" x14ac:dyDescent="0.25">
      <c r="A6" s="520">
        <v>504</v>
      </c>
      <c r="B6" s="296" t="s">
        <v>669</v>
      </c>
      <c r="C6" s="274" t="s">
        <v>670</v>
      </c>
      <c r="D6" s="548">
        <v>0</v>
      </c>
      <c r="E6" s="273">
        <v>0</v>
      </c>
      <c r="F6" s="51">
        <f t="shared" si="0"/>
        <v>0</v>
      </c>
    </row>
    <row r="7" spans="1:6" ht="15.75" x14ac:dyDescent="0.25">
      <c r="A7" s="520">
        <v>511</v>
      </c>
      <c r="B7" s="296" t="s">
        <v>671</v>
      </c>
      <c r="C7" s="274" t="s">
        <v>672</v>
      </c>
      <c r="D7" s="548">
        <v>4295.1000000000004</v>
      </c>
      <c r="E7" s="273">
        <v>18419.580000000002</v>
      </c>
      <c r="F7" s="51">
        <f t="shared" si="0"/>
        <v>14124.480000000001</v>
      </c>
    </row>
    <row r="8" spans="1:6" ht="15.75" x14ac:dyDescent="0.25">
      <c r="A8" s="520">
        <v>512</v>
      </c>
      <c r="B8" s="296" t="s">
        <v>673</v>
      </c>
      <c r="C8" s="274" t="s">
        <v>674</v>
      </c>
      <c r="D8" s="548">
        <v>382.82</v>
      </c>
      <c r="E8" s="273">
        <v>807.28</v>
      </c>
      <c r="F8" s="51">
        <f t="shared" si="0"/>
        <v>424.46</v>
      </c>
    </row>
    <row r="9" spans="1:6" ht="15.75" x14ac:dyDescent="0.25">
      <c r="A9" s="520">
        <v>513</v>
      </c>
      <c r="B9" s="296" t="s">
        <v>675</v>
      </c>
      <c r="C9" s="274" t="s">
        <v>676</v>
      </c>
      <c r="D9" s="548">
        <v>0</v>
      </c>
      <c r="E9" s="273">
        <v>1420.14</v>
      </c>
      <c r="F9" s="51">
        <f t="shared" si="0"/>
        <v>1420.14</v>
      </c>
    </row>
    <row r="10" spans="1:6" ht="15.75" x14ac:dyDescent="0.25">
      <c r="A10" s="520">
        <v>518</v>
      </c>
      <c r="B10" s="296" t="s">
        <v>677</v>
      </c>
      <c r="C10" s="274" t="s">
        <v>678</v>
      </c>
      <c r="D10" s="548">
        <v>71304.600000000006</v>
      </c>
      <c r="E10" s="273">
        <v>58667.92</v>
      </c>
      <c r="F10" s="51">
        <f t="shared" si="0"/>
        <v>-12636.680000000008</v>
      </c>
    </row>
    <row r="11" spans="1:6" ht="15.75" x14ac:dyDescent="0.25">
      <c r="A11" s="520">
        <v>521</v>
      </c>
      <c r="B11" s="296" t="s">
        <v>679</v>
      </c>
      <c r="C11" s="274" t="s">
        <v>680</v>
      </c>
      <c r="D11" s="548">
        <v>365449.72</v>
      </c>
      <c r="E11" s="273">
        <v>363867.58</v>
      </c>
      <c r="F11" s="51">
        <f t="shared" si="0"/>
        <v>-1582.1399999999558</v>
      </c>
    </row>
    <row r="12" spans="1:6" ht="15.75" x14ac:dyDescent="0.25">
      <c r="A12" s="520">
        <v>524</v>
      </c>
      <c r="B12" s="296" t="s">
        <v>681</v>
      </c>
      <c r="C12" s="274" t="s">
        <v>682</v>
      </c>
      <c r="D12" s="548">
        <v>124274.04</v>
      </c>
      <c r="E12" s="273">
        <v>126941.61</v>
      </c>
      <c r="F12" s="51">
        <f t="shared" si="0"/>
        <v>2667.570000000007</v>
      </c>
    </row>
    <row r="13" spans="1:6" ht="15.75" x14ac:dyDescent="0.25">
      <c r="A13" s="520">
        <v>525</v>
      </c>
      <c r="B13" s="296" t="s">
        <v>683</v>
      </c>
      <c r="C13" s="274" t="s">
        <v>684</v>
      </c>
      <c r="D13" s="548">
        <v>4045.44</v>
      </c>
      <c r="E13" s="273">
        <v>5315.52</v>
      </c>
      <c r="F13" s="51">
        <f t="shared" si="0"/>
        <v>1270.0800000000004</v>
      </c>
    </row>
    <row r="14" spans="1:6" ht="15.75" x14ac:dyDescent="0.25">
      <c r="A14" s="520">
        <v>527</v>
      </c>
      <c r="B14" s="296" t="s">
        <v>685</v>
      </c>
      <c r="C14" s="274" t="s">
        <v>686</v>
      </c>
      <c r="D14" s="548">
        <v>24302.97</v>
      </c>
      <c r="E14" s="273">
        <v>41700.959999999999</v>
      </c>
      <c r="F14" s="51">
        <f t="shared" si="0"/>
        <v>17397.989999999998</v>
      </c>
    </row>
    <row r="15" spans="1:6" ht="15.75" x14ac:dyDescent="0.25">
      <c r="A15" s="520">
        <v>528</v>
      </c>
      <c r="B15" s="296" t="s">
        <v>687</v>
      </c>
      <c r="C15" s="274" t="s">
        <v>688</v>
      </c>
      <c r="D15" s="548">
        <v>0</v>
      </c>
      <c r="E15" s="273">
        <v>0</v>
      </c>
      <c r="F15" s="51">
        <f t="shared" si="0"/>
        <v>0</v>
      </c>
    </row>
    <row r="16" spans="1:6" ht="15.75" x14ac:dyDescent="0.25">
      <c r="A16" s="520">
        <v>531</v>
      </c>
      <c r="B16" s="296" t="s">
        <v>689</v>
      </c>
      <c r="C16" s="274" t="s">
        <v>690</v>
      </c>
      <c r="D16" s="548">
        <v>0</v>
      </c>
      <c r="E16" s="273">
        <v>0</v>
      </c>
      <c r="F16" s="51">
        <f t="shared" si="0"/>
        <v>0</v>
      </c>
    </row>
    <row r="17" spans="1:6" ht="15.75" x14ac:dyDescent="0.25">
      <c r="A17" s="520">
        <v>532</v>
      </c>
      <c r="B17" s="296" t="s">
        <v>691</v>
      </c>
      <c r="C17" s="274" t="s">
        <v>692</v>
      </c>
      <c r="D17" s="548">
        <v>0</v>
      </c>
      <c r="E17" s="273">
        <v>0</v>
      </c>
      <c r="F17" s="51">
        <f t="shared" si="0"/>
        <v>0</v>
      </c>
    </row>
    <row r="18" spans="1:6" ht="15.75" x14ac:dyDescent="0.25">
      <c r="A18" s="520">
        <v>538</v>
      </c>
      <c r="B18" s="296" t="s">
        <v>693</v>
      </c>
      <c r="C18" s="274" t="s">
        <v>694</v>
      </c>
      <c r="D18" s="548">
        <v>23101.32</v>
      </c>
      <c r="E18" s="273">
        <v>26578.75</v>
      </c>
      <c r="F18" s="51">
        <f t="shared" si="0"/>
        <v>3477.4300000000003</v>
      </c>
    </row>
    <row r="19" spans="1:6" ht="15.75" x14ac:dyDescent="0.25">
      <c r="A19" s="520">
        <v>541</v>
      </c>
      <c r="B19" s="296" t="s">
        <v>695</v>
      </c>
      <c r="C19" s="274" t="s">
        <v>696</v>
      </c>
      <c r="D19" s="548">
        <v>0</v>
      </c>
      <c r="E19" s="273">
        <v>0</v>
      </c>
      <c r="F19" s="51">
        <f t="shared" si="0"/>
        <v>0</v>
      </c>
    </row>
    <row r="20" spans="1:6" ht="15.75" x14ac:dyDescent="0.25">
      <c r="A20" s="520">
        <v>542</v>
      </c>
      <c r="B20" s="296" t="s">
        <v>697</v>
      </c>
      <c r="C20" s="274" t="s">
        <v>698</v>
      </c>
      <c r="D20" s="548">
        <v>0</v>
      </c>
      <c r="E20" s="273">
        <v>0</v>
      </c>
      <c r="F20" s="51">
        <f t="shared" si="0"/>
        <v>0</v>
      </c>
    </row>
    <row r="21" spans="1:6" ht="15.75" x14ac:dyDescent="0.25">
      <c r="A21" s="520">
        <v>543</v>
      </c>
      <c r="B21" s="296" t="s">
        <v>699</v>
      </c>
      <c r="C21" s="274" t="s">
        <v>700</v>
      </c>
      <c r="D21" s="548">
        <v>0</v>
      </c>
      <c r="E21" s="273">
        <v>0</v>
      </c>
      <c r="F21" s="51">
        <f t="shared" si="0"/>
        <v>0</v>
      </c>
    </row>
    <row r="22" spans="1:6" ht="15.75" x14ac:dyDescent="0.25">
      <c r="A22" s="520">
        <v>544</v>
      </c>
      <c r="B22" s="296" t="s">
        <v>701</v>
      </c>
      <c r="C22" s="274" t="s">
        <v>702</v>
      </c>
      <c r="D22" s="548">
        <v>0</v>
      </c>
      <c r="E22" s="273">
        <v>0</v>
      </c>
      <c r="F22" s="51">
        <f t="shared" si="0"/>
        <v>0</v>
      </c>
    </row>
    <row r="23" spans="1:6" ht="15.75" x14ac:dyDescent="0.25">
      <c r="A23" s="520">
        <v>545</v>
      </c>
      <c r="B23" s="296" t="s">
        <v>703</v>
      </c>
      <c r="C23" s="274" t="s">
        <v>704</v>
      </c>
      <c r="D23" s="548">
        <v>0</v>
      </c>
      <c r="E23" s="273">
        <v>0</v>
      </c>
      <c r="F23" s="51">
        <f t="shared" si="0"/>
        <v>0</v>
      </c>
    </row>
    <row r="24" spans="1:6" ht="15.75" x14ac:dyDescent="0.25">
      <c r="A24" s="520">
        <v>546</v>
      </c>
      <c r="B24" s="296" t="s">
        <v>705</v>
      </c>
      <c r="C24" s="274" t="s">
        <v>706</v>
      </c>
      <c r="D24" s="548">
        <v>0</v>
      </c>
      <c r="E24" s="273">
        <v>0</v>
      </c>
      <c r="F24" s="51">
        <f t="shared" si="0"/>
        <v>0</v>
      </c>
    </row>
    <row r="25" spans="1:6" ht="15.75" x14ac:dyDescent="0.25">
      <c r="A25" s="520">
        <v>547</v>
      </c>
      <c r="B25" s="296" t="s">
        <v>707</v>
      </c>
      <c r="C25" s="274" t="s">
        <v>708</v>
      </c>
      <c r="D25" s="548">
        <v>0</v>
      </c>
      <c r="E25" s="273">
        <v>0</v>
      </c>
      <c r="F25" s="51">
        <f t="shared" si="0"/>
        <v>0</v>
      </c>
    </row>
    <row r="26" spans="1:6" ht="15.75" x14ac:dyDescent="0.25">
      <c r="A26" s="520">
        <v>548</v>
      </c>
      <c r="B26" s="296" t="s">
        <v>709</v>
      </c>
      <c r="C26" s="274" t="s">
        <v>710</v>
      </c>
      <c r="D26" s="548">
        <v>0</v>
      </c>
      <c r="E26" s="273">
        <v>0</v>
      </c>
      <c r="F26" s="51">
        <f t="shared" si="0"/>
        <v>0</v>
      </c>
    </row>
    <row r="27" spans="1:6" ht="15.75" x14ac:dyDescent="0.25">
      <c r="A27" s="520">
        <v>549</v>
      </c>
      <c r="B27" s="296" t="s">
        <v>711</v>
      </c>
      <c r="C27" s="274" t="s">
        <v>712</v>
      </c>
      <c r="D27" s="548">
        <v>0.51</v>
      </c>
      <c r="E27" s="273">
        <v>0</v>
      </c>
      <c r="F27" s="51">
        <f t="shared" si="0"/>
        <v>-0.51</v>
      </c>
    </row>
    <row r="28" spans="1:6" ht="15.75" x14ac:dyDescent="0.25">
      <c r="A28" s="520">
        <v>551</v>
      </c>
      <c r="B28" s="296" t="s">
        <v>713</v>
      </c>
      <c r="C28" s="274" t="s">
        <v>714</v>
      </c>
      <c r="D28" s="548">
        <v>0</v>
      </c>
      <c r="E28" s="273">
        <v>0</v>
      </c>
      <c r="F28" s="51">
        <f t="shared" si="0"/>
        <v>0</v>
      </c>
    </row>
    <row r="29" spans="1:6" ht="15.75" x14ac:dyDescent="0.25">
      <c r="A29" s="522">
        <v>552</v>
      </c>
      <c r="B29" s="296" t="s">
        <v>871</v>
      </c>
      <c r="C29" s="274" t="s">
        <v>715</v>
      </c>
      <c r="D29" s="548">
        <v>0</v>
      </c>
      <c r="E29" s="273">
        <v>0</v>
      </c>
      <c r="F29" s="51">
        <f t="shared" si="0"/>
        <v>0</v>
      </c>
    </row>
    <row r="30" spans="1:6" ht="15.75" x14ac:dyDescent="0.25">
      <c r="A30" s="522">
        <v>553</v>
      </c>
      <c r="B30" s="296" t="s">
        <v>716</v>
      </c>
      <c r="C30" s="274" t="s">
        <v>717</v>
      </c>
      <c r="D30" s="548">
        <v>0</v>
      </c>
      <c r="E30" s="273">
        <v>0</v>
      </c>
      <c r="F30" s="51">
        <f t="shared" si="0"/>
        <v>0</v>
      </c>
    </row>
    <row r="31" spans="1:6" ht="15.75" x14ac:dyDescent="0.25">
      <c r="A31" s="522">
        <v>554</v>
      </c>
      <c r="B31" s="296" t="s">
        <v>718</v>
      </c>
      <c r="C31" s="274" t="s">
        <v>719</v>
      </c>
      <c r="D31" s="548">
        <v>0</v>
      </c>
      <c r="E31" s="273">
        <v>0</v>
      </c>
      <c r="F31" s="51">
        <f t="shared" si="0"/>
        <v>0</v>
      </c>
    </row>
    <row r="32" spans="1:6" ht="15.75" x14ac:dyDescent="0.25">
      <c r="A32" s="522">
        <v>555</v>
      </c>
      <c r="B32" s="296" t="s">
        <v>720</v>
      </c>
      <c r="C32" s="274" t="s">
        <v>721</v>
      </c>
      <c r="D32" s="548">
        <v>0</v>
      </c>
      <c r="E32" s="273">
        <v>0</v>
      </c>
      <c r="F32" s="51">
        <f t="shared" si="0"/>
        <v>0</v>
      </c>
    </row>
    <row r="33" spans="1:7" ht="15.75" x14ac:dyDescent="0.25">
      <c r="A33" s="522">
        <v>556</v>
      </c>
      <c r="B33" s="296" t="s">
        <v>722</v>
      </c>
      <c r="C33" s="274" t="s">
        <v>723</v>
      </c>
      <c r="D33" s="548">
        <v>0</v>
      </c>
      <c r="E33" s="273">
        <v>0</v>
      </c>
      <c r="F33" s="51">
        <f t="shared" si="0"/>
        <v>0</v>
      </c>
      <c r="G33" s="593"/>
    </row>
    <row r="34" spans="1:7" ht="15.75" x14ac:dyDescent="0.25">
      <c r="A34" s="522">
        <v>557</v>
      </c>
      <c r="B34" s="296" t="s">
        <v>724</v>
      </c>
      <c r="C34" s="274" t="s">
        <v>725</v>
      </c>
      <c r="D34" s="548">
        <v>0</v>
      </c>
      <c r="E34" s="273">
        <v>0</v>
      </c>
      <c r="F34" s="51">
        <f t="shared" si="0"/>
        <v>0</v>
      </c>
    </row>
    <row r="35" spans="1:7" ht="15.75" x14ac:dyDescent="0.25">
      <c r="A35" s="522">
        <v>558</v>
      </c>
      <c r="B35" s="296" t="s">
        <v>726</v>
      </c>
      <c r="C35" s="274" t="s">
        <v>727</v>
      </c>
      <c r="D35" s="548">
        <v>0</v>
      </c>
      <c r="E35" s="273">
        <v>0</v>
      </c>
      <c r="F35" s="51">
        <f t="shared" si="0"/>
        <v>0</v>
      </c>
    </row>
    <row r="36" spans="1:7" ht="20.25" customHeight="1" x14ac:dyDescent="0.25">
      <c r="A36" s="522">
        <v>561</v>
      </c>
      <c r="B36" s="296" t="s">
        <v>729</v>
      </c>
      <c r="C36" s="274" t="s">
        <v>728</v>
      </c>
      <c r="D36" s="273">
        <v>0</v>
      </c>
      <c r="E36" s="273">
        <v>0</v>
      </c>
      <c r="F36" s="51">
        <f t="shared" si="0"/>
        <v>0</v>
      </c>
    </row>
    <row r="37" spans="1:7" ht="15.75" x14ac:dyDescent="0.25">
      <c r="A37" s="522">
        <v>562</v>
      </c>
      <c r="B37" s="296" t="s">
        <v>731</v>
      </c>
      <c r="C37" s="274" t="s">
        <v>730</v>
      </c>
      <c r="D37" s="273">
        <v>55660</v>
      </c>
      <c r="E37" s="273">
        <v>55210</v>
      </c>
      <c r="F37" s="51">
        <f t="shared" si="0"/>
        <v>-450</v>
      </c>
    </row>
    <row r="38" spans="1:7" ht="15.75" x14ac:dyDescent="0.25">
      <c r="A38" s="522">
        <v>563</v>
      </c>
      <c r="B38" s="296" t="s">
        <v>733</v>
      </c>
      <c r="C38" s="274" t="s">
        <v>732</v>
      </c>
      <c r="D38" s="273">
        <v>0</v>
      </c>
      <c r="E38" s="273">
        <v>0</v>
      </c>
      <c r="F38" s="51">
        <f t="shared" si="0"/>
        <v>0</v>
      </c>
    </row>
    <row r="39" spans="1:7" ht="15.75" x14ac:dyDescent="0.25">
      <c r="A39" s="523">
        <v>565</v>
      </c>
      <c r="B39" s="538" t="s">
        <v>870</v>
      </c>
      <c r="C39" s="274" t="s">
        <v>734</v>
      </c>
      <c r="D39" s="307">
        <v>0</v>
      </c>
      <c r="E39" s="307">
        <v>0</v>
      </c>
      <c r="F39" s="51">
        <f t="shared" si="0"/>
        <v>0</v>
      </c>
    </row>
    <row r="40" spans="1:7" ht="16.5" thickBot="1" x14ac:dyDescent="0.3">
      <c r="A40" s="523">
        <v>567</v>
      </c>
      <c r="B40" s="297" t="s">
        <v>735</v>
      </c>
      <c r="C40" s="275" t="s">
        <v>736</v>
      </c>
      <c r="D40" s="307">
        <v>0</v>
      </c>
      <c r="E40" s="307">
        <v>0</v>
      </c>
      <c r="F40" s="308">
        <f t="shared" si="0"/>
        <v>0</v>
      </c>
    </row>
    <row r="41" spans="1:7" ht="24.75" customHeight="1" thickBot="1" x14ac:dyDescent="0.25">
      <c r="A41" s="797" t="s">
        <v>76</v>
      </c>
      <c r="B41" s="798"/>
      <c r="C41" s="519" t="s">
        <v>737</v>
      </c>
      <c r="D41" s="276">
        <f>SUM(D4:D40)</f>
        <v>945590.20999999985</v>
      </c>
      <c r="E41" s="276">
        <f>SUM(E4:E40)</f>
        <v>993342.87</v>
      </c>
      <c r="F41" s="277">
        <f>SUM(F4:F40)</f>
        <v>47752.660000000054</v>
      </c>
    </row>
    <row r="42" spans="1:7" x14ac:dyDescent="0.2">
      <c r="B42" s="224"/>
      <c r="C42" s="224"/>
      <c r="D42" s="224"/>
      <c r="E42" s="224"/>
    </row>
    <row r="43" spans="1:7" x14ac:dyDescent="0.2">
      <c r="B43" t="s">
        <v>57</v>
      </c>
    </row>
    <row r="44" spans="1:7" ht="15.75" x14ac:dyDescent="0.25">
      <c r="B44" s="99" t="s">
        <v>131</v>
      </c>
      <c r="C44" s="99"/>
    </row>
    <row r="45" spans="1:7" ht="15.75" x14ac:dyDescent="0.2">
      <c r="B45" s="799" t="s">
        <v>1342</v>
      </c>
      <c r="C45" s="799"/>
    </row>
    <row r="46" spans="1:7" ht="15.75" x14ac:dyDescent="0.25">
      <c r="B46" s="574" t="s">
        <v>108</v>
      </c>
      <c r="C46" s="575"/>
    </row>
    <row r="47" spans="1:7" ht="15" x14ac:dyDescent="0.2">
      <c r="B47" s="600"/>
    </row>
  </sheetData>
  <mergeCells count="4">
    <mergeCell ref="A2:F2"/>
    <mergeCell ref="A1:F1"/>
    <mergeCell ref="A41:B41"/>
    <mergeCell ref="B45:C45"/>
  </mergeCells>
  <phoneticPr fontId="98" type="noConversion"/>
  <pageMargins left="0.39370078740157483" right="0.23622047244094491" top="0.59055118110236227" bottom="0.74803149606299213" header="0.31496062992125984" footer="0.31496062992125984"/>
  <pageSetup paperSize="9"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8"/>
  <sheetViews>
    <sheetView zoomScaleNormal="100" workbookViewId="0">
      <pane xSplit="3" ySplit="5" topLeftCell="D30" activePane="bottomRight" state="frozen"/>
      <selection pane="topRight" activeCell="D1" sqref="D1"/>
      <selection pane="bottomLeft" activeCell="A6" sqref="A6"/>
      <selection pane="bottomRight" activeCell="H49" sqref="H49"/>
    </sheetView>
  </sheetViews>
  <sheetFormatPr defaultRowHeight="12.75" x14ac:dyDescent="0.2"/>
  <cols>
    <col min="1" max="1" width="3.5703125" style="234" customWidth="1"/>
    <col min="2" max="2" width="50" style="234" customWidth="1"/>
    <col min="3" max="3" width="7.42578125" style="236" customWidth="1"/>
    <col min="4" max="6" width="15.28515625" style="237" customWidth="1"/>
    <col min="7" max="7" width="16.7109375" style="237" customWidth="1"/>
    <col min="8" max="16384" width="9.140625" style="234"/>
  </cols>
  <sheetData>
    <row r="1" spans="1:7" ht="35.25" customHeight="1" x14ac:dyDescent="0.2">
      <c r="A1" s="730" t="s">
        <v>313</v>
      </c>
      <c r="B1" s="731"/>
      <c r="C1" s="731"/>
      <c r="D1" s="731"/>
      <c r="E1" s="731"/>
      <c r="F1" s="731"/>
      <c r="G1" s="732"/>
    </row>
    <row r="2" spans="1:7" ht="30" customHeight="1" thickBot="1" x14ac:dyDescent="0.25">
      <c r="A2" s="809" t="s">
        <v>371</v>
      </c>
      <c r="B2" s="810"/>
      <c r="C2" s="810"/>
      <c r="D2" s="810"/>
      <c r="E2" s="810"/>
      <c r="F2" s="810"/>
      <c r="G2" s="811"/>
    </row>
    <row r="3" spans="1:7" ht="57.75" customHeight="1" x14ac:dyDescent="0.2">
      <c r="A3" s="800" t="s">
        <v>533</v>
      </c>
      <c r="B3" s="801"/>
      <c r="C3" s="801" t="s">
        <v>581</v>
      </c>
      <c r="D3" s="804" t="s">
        <v>582</v>
      </c>
      <c r="E3" s="804"/>
      <c r="F3" s="804"/>
      <c r="G3" s="410" t="s">
        <v>583</v>
      </c>
    </row>
    <row r="4" spans="1:7" ht="16.5" thickBot="1" x14ac:dyDescent="0.25">
      <c r="A4" s="802"/>
      <c r="B4" s="803"/>
      <c r="C4" s="803"/>
      <c r="D4" s="338" t="s">
        <v>529</v>
      </c>
      <c r="E4" s="338" t="s">
        <v>530</v>
      </c>
      <c r="F4" s="338" t="s">
        <v>531</v>
      </c>
      <c r="G4" s="339" t="s">
        <v>531</v>
      </c>
    </row>
    <row r="5" spans="1:7" ht="26.25" customHeight="1" thickBot="1" x14ac:dyDescent="0.3">
      <c r="A5" s="812" t="s">
        <v>584</v>
      </c>
      <c r="B5" s="813"/>
      <c r="C5" s="412" t="s">
        <v>585</v>
      </c>
      <c r="D5" s="413">
        <v>1</v>
      </c>
      <c r="E5" s="340">
        <v>2</v>
      </c>
      <c r="F5" s="340">
        <v>3</v>
      </c>
      <c r="G5" s="341">
        <v>4</v>
      </c>
    </row>
    <row r="6" spans="1:7" ht="15.95" customHeight="1" x14ac:dyDescent="0.25">
      <c r="A6" s="805">
        <v>2</v>
      </c>
      <c r="B6" s="806"/>
      <c r="C6" s="411" t="s">
        <v>413</v>
      </c>
      <c r="D6" s="329">
        <f>D7+D14+D26</f>
        <v>70214230.469999999</v>
      </c>
      <c r="E6" s="329">
        <f>E7+E14+E26</f>
        <v>30083650.68</v>
      </c>
      <c r="F6" s="329">
        <f>F7+F14+F26</f>
        <v>40130579.789999999</v>
      </c>
      <c r="G6" s="309">
        <f>G7+G14+G26</f>
        <v>39735751.5</v>
      </c>
    </row>
    <row r="7" spans="1:7" ht="15.95" customHeight="1" x14ac:dyDescent="0.25">
      <c r="A7" s="268" t="s">
        <v>586</v>
      </c>
      <c r="B7" s="262" t="s">
        <v>89</v>
      </c>
      <c r="C7" s="263" t="s">
        <v>415</v>
      </c>
      <c r="D7" s="50">
        <f>D8+D9+D10+D11+D12+D13</f>
        <v>1703929.53</v>
      </c>
      <c r="E7" s="50">
        <f>E8+E9+E10+E11+E12+E13</f>
        <v>485391.32</v>
      </c>
      <c r="F7" s="50">
        <f>F8+F9+F10+F11+F12+F13</f>
        <v>1218538.21</v>
      </c>
      <c r="G7" s="51">
        <f>G8+G9+G10+G11+G12+G13</f>
        <v>1250961.1300000001</v>
      </c>
    </row>
    <row r="8" spans="1:7" ht="31.5" x14ac:dyDescent="0.25">
      <c r="A8" s="807"/>
      <c r="B8" s="264" t="s">
        <v>587</v>
      </c>
      <c r="C8" s="265" t="s">
        <v>417</v>
      </c>
      <c r="D8" s="548">
        <v>0</v>
      </c>
      <c r="E8" s="548">
        <v>0</v>
      </c>
      <c r="F8" s="548">
        <v>0</v>
      </c>
      <c r="G8" s="549">
        <v>0</v>
      </c>
    </row>
    <row r="9" spans="1:7" ht="15.95" customHeight="1" x14ac:dyDescent="0.25">
      <c r="A9" s="808"/>
      <c r="B9" s="264" t="s">
        <v>588</v>
      </c>
      <c r="C9" s="265" t="s">
        <v>419</v>
      </c>
      <c r="D9" s="548">
        <v>1523681.79</v>
      </c>
      <c r="E9" s="548">
        <v>399749.07</v>
      </c>
      <c r="F9" s="548">
        <f>D9-E9</f>
        <v>1123932.72</v>
      </c>
      <c r="G9" s="549">
        <v>902858.18000000017</v>
      </c>
    </row>
    <row r="10" spans="1:7" ht="15.95" customHeight="1" x14ac:dyDescent="0.25">
      <c r="A10" s="808"/>
      <c r="B10" s="264" t="s">
        <v>589</v>
      </c>
      <c r="C10" s="265" t="s">
        <v>420</v>
      </c>
      <c r="D10" s="548">
        <v>118367.25</v>
      </c>
      <c r="E10" s="548">
        <v>84572.66</v>
      </c>
      <c r="F10" s="548">
        <f>D10-E10</f>
        <v>33794.589999999997</v>
      </c>
      <c r="G10" s="549">
        <v>43224.97</v>
      </c>
    </row>
    <row r="11" spans="1:7" ht="31.5" x14ac:dyDescent="0.25">
      <c r="A11" s="808"/>
      <c r="B11" s="264" t="s">
        <v>590</v>
      </c>
      <c r="C11" s="265" t="s">
        <v>422</v>
      </c>
      <c r="D11" s="548">
        <v>1069.5899999999999</v>
      </c>
      <c r="E11" s="548">
        <v>1069.5899999999999</v>
      </c>
      <c r="F11" s="548">
        <f>D11-E11</f>
        <v>0</v>
      </c>
      <c r="G11" s="549">
        <v>0</v>
      </c>
    </row>
    <row r="12" spans="1:7" ht="31.5" x14ac:dyDescent="0.25">
      <c r="A12" s="808"/>
      <c r="B12" s="264" t="s">
        <v>662</v>
      </c>
      <c r="C12" s="265" t="s">
        <v>424</v>
      </c>
      <c r="D12" s="548">
        <v>60810.9</v>
      </c>
      <c r="E12" s="548">
        <v>0</v>
      </c>
      <c r="F12" s="548">
        <f>D12-E12</f>
        <v>60810.9</v>
      </c>
      <c r="G12" s="549">
        <v>304877.98</v>
      </c>
    </row>
    <row r="13" spans="1:7" ht="31.5" x14ac:dyDescent="0.25">
      <c r="A13" s="808"/>
      <c r="B13" s="264" t="s">
        <v>591</v>
      </c>
      <c r="C13" s="265" t="s">
        <v>426</v>
      </c>
      <c r="D13" s="548">
        <v>0</v>
      </c>
      <c r="E13" s="548">
        <v>0</v>
      </c>
      <c r="F13" s="548">
        <f>D13-E13</f>
        <v>0</v>
      </c>
      <c r="G13" s="549">
        <v>0</v>
      </c>
    </row>
    <row r="14" spans="1:7" ht="15.95" customHeight="1" x14ac:dyDescent="0.25">
      <c r="A14" s="268" t="s">
        <v>592</v>
      </c>
      <c r="B14" s="266" t="s">
        <v>90</v>
      </c>
      <c r="C14" s="263" t="s">
        <v>428</v>
      </c>
      <c r="D14" s="50">
        <f>SUM(D15:D25)</f>
        <v>68510300.939999998</v>
      </c>
      <c r="E14" s="50">
        <f>SUM(E15:E25)</f>
        <v>29598259.359999999</v>
      </c>
      <c r="F14" s="50">
        <f>SUM(F15:F25)</f>
        <v>38912041.579999998</v>
      </c>
      <c r="G14" s="51">
        <f>SUM(G15:G25)</f>
        <v>38484790.369999997</v>
      </c>
    </row>
    <row r="15" spans="1:7" ht="15.95" customHeight="1" x14ac:dyDescent="0.25">
      <c r="A15" s="269"/>
      <c r="B15" s="267" t="s">
        <v>593</v>
      </c>
      <c r="C15" s="265" t="s">
        <v>430</v>
      </c>
      <c r="D15" s="548">
        <v>8479939.4600000009</v>
      </c>
      <c r="E15" s="548">
        <v>0</v>
      </c>
      <c r="F15" s="548">
        <f>D15-E15</f>
        <v>8479939.4600000009</v>
      </c>
      <c r="G15" s="548">
        <v>8479939.4600000009</v>
      </c>
    </row>
    <row r="16" spans="1:7" ht="15.95" customHeight="1" x14ac:dyDescent="0.25">
      <c r="A16" s="269"/>
      <c r="B16" s="267" t="s">
        <v>594</v>
      </c>
      <c r="C16" s="265" t="s">
        <v>432</v>
      </c>
      <c r="D16" s="548">
        <v>245.64</v>
      </c>
      <c r="E16" s="548">
        <v>0</v>
      </c>
      <c r="F16" s="548">
        <f t="shared" ref="F16:F25" si="0">D16-E16</f>
        <v>245.64</v>
      </c>
      <c r="G16" s="548">
        <v>245.64</v>
      </c>
    </row>
    <row r="17" spans="1:7" ht="15.95" customHeight="1" x14ac:dyDescent="0.25">
      <c r="A17" s="269"/>
      <c r="B17" s="267" t="s">
        <v>595</v>
      </c>
      <c r="C17" s="265" t="s">
        <v>434</v>
      </c>
      <c r="D17" s="548">
        <v>46625181.140000001</v>
      </c>
      <c r="E17" s="548">
        <v>22167484.710000001</v>
      </c>
      <c r="F17" s="548">
        <f t="shared" si="0"/>
        <v>24457696.43</v>
      </c>
      <c r="G17" s="548">
        <v>24750863.300000001</v>
      </c>
    </row>
    <row r="18" spans="1:7" ht="31.5" x14ac:dyDescent="0.25">
      <c r="A18" s="269"/>
      <c r="B18" s="267" t="s">
        <v>828</v>
      </c>
      <c r="C18" s="265" t="s">
        <v>436</v>
      </c>
      <c r="D18" s="548">
        <v>9584985.8399999999</v>
      </c>
      <c r="E18" s="548">
        <v>5412668.8799999999</v>
      </c>
      <c r="F18" s="548">
        <f t="shared" si="0"/>
        <v>4172316.96</v>
      </c>
      <c r="G18" s="548">
        <v>3536419.74</v>
      </c>
    </row>
    <row r="19" spans="1:7" ht="15.95" customHeight="1" x14ac:dyDescent="0.25">
      <c r="A19" s="269"/>
      <c r="B19" s="267" t="s">
        <v>596</v>
      </c>
      <c r="C19" s="265" t="s">
        <v>438</v>
      </c>
      <c r="D19" s="548">
        <v>278260.19</v>
      </c>
      <c r="E19" s="548">
        <v>243355.71</v>
      </c>
      <c r="F19" s="548">
        <f t="shared" si="0"/>
        <v>34904.48000000001</v>
      </c>
      <c r="G19" s="548">
        <v>6826.3000000000175</v>
      </c>
    </row>
    <row r="20" spans="1:7" ht="31.5" x14ac:dyDescent="0.25">
      <c r="A20" s="269"/>
      <c r="B20" s="267" t="s">
        <v>597</v>
      </c>
      <c r="C20" s="265" t="s">
        <v>440</v>
      </c>
      <c r="D20" s="548">
        <v>0</v>
      </c>
      <c r="E20" s="548">
        <v>0</v>
      </c>
      <c r="F20" s="548">
        <f t="shared" si="0"/>
        <v>0</v>
      </c>
      <c r="G20" s="548">
        <v>0</v>
      </c>
    </row>
    <row r="21" spans="1:7" ht="15.95" customHeight="1" x14ac:dyDescent="0.25">
      <c r="A21" s="269"/>
      <c r="B21" s="267" t="s">
        <v>598</v>
      </c>
      <c r="C21" s="265" t="s">
        <v>442</v>
      </c>
      <c r="D21" s="548">
        <v>0</v>
      </c>
      <c r="E21" s="548">
        <v>0</v>
      </c>
      <c r="F21" s="548">
        <f t="shared" si="0"/>
        <v>0</v>
      </c>
      <c r="G21" s="548">
        <v>0</v>
      </c>
    </row>
    <row r="22" spans="1:7" ht="31.5" x14ac:dyDescent="0.25">
      <c r="A22" s="269"/>
      <c r="B22" s="267" t="s">
        <v>599</v>
      </c>
      <c r="C22" s="265" t="s">
        <v>444</v>
      </c>
      <c r="D22" s="548">
        <v>1774750.06</v>
      </c>
      <c r="E22" s="548">
        <v>1774750.06</v>
      </c>
      <c r="F22" s="548">
        <f t="shared" si="0"/>
        <v>0</v>
      </c>
      <c r="G22" s="548">
        <v>0</v>
      </c>
    </row>
    <row r="23" spans="1:7" ht="31.5" x14ac:dyDescent="0.25">
      <c r="A23" s="269"/>
      <c r="B23" s="267" t="s">
        <v>600</v>
      </c>
      <c r="C23" s="265" t="s">
        <v>446</v>
      </c>
      <c r="D23" s="548">
        <v>0</v>
      </c>
      <c r="E23" s="548">
        <v>0</v>
      </c>
      <c r="F23" s="548">
        <f t="shared" si="0"/>
        <v>0</v>
      </c>
      <c r="G23" s="548">
        <v>0</v>
      </c>
    </row>
    <row r="24" spans="1:7" ht="31.5" x14ac:dyDescent="0.25">
      <c r="A24" s="269"/>
      <c r="B24" s="267" t="s">
        <v>601</v>
      </c>
      <c r="C24" s="265" t="s">
        <v>448</v>
      </c>
      <c r="D24" s="548">
        <v>1766938.61</v>
      </c>
      <c r="E24" s="548">
        <v>0</v>
      </c>
      <c r="F24" s="548">
        <f t="shared" si="0"/>
        <v>1766938.61</v>
      </c>
      <c r="G24" s="548">
        <v>1710495.93</v>
      </c>
    </row>
    <row r="25" spans="1:7" ht="31.5" x14ac:dyDescent="0.25">
      <c r="A25" s="270"/>
      <c r="B25" s="267" t="s">
        <v>602</v>
      </c>
      <c r="C25" s="265" t="s">
        <v>450</v>
      </c>
      <c r="D25" s="548">
        <v>0</v>
      </c>
      <c r="E25" s="548">
        <v>0</v>
      </c>
      <c r="F25" s="548">
        <f t="shared" si="0"/>
        <v>0</v>
      </c>
      <c r="G25" s="548">
        <v>0</v>
      </c>
    </row>
    <row r="26" spans="1:7" ht="15.95" customHeight="1" x14ac:dyDescent="0.25">
      <c r="A26" s="268" t="s">
        <v>603</v>
      </c>
      <c r="B26" s="266" t="s">
        <v>91</v>
      </c>
      <c r="C26" s="263" t="s">
        <v>452</v>
      </c>
      <c r="D26" s="50">
        <f>SUM(D27:D33)</f>
        <v>0</v>
      </c>
      <c r="E26" s="50">
        <f>SUM(E27:E33)</f>
        <v>0</v>
      </c>
      <c r="F26" s="50">
        <f>SUM(F27:F33)</f>
        <v>0</v>
      </c>
      <c r="G26" s="51">
        <f>SUM(G27:G33)</f>
        <v>0</v>
      </c>
    </row>
    <row r="27" spans="1:7" ht="31.5" x14ac:dyDescent="0.25">
      <c r="A27" s="269"/>
      <c r="B27" s="267" t="s">
        <v>604</v>
      </c>
      <c r="C27" s="265" t="s">
        <v>454</v>
      </c>
      <c r="D27" s="548">
        <v>0</v>
      </c>
      <c r="E27" s="548">
        <v>0</v>
      </c>
      <c r="F27" s="548">
        <v>0</v>
      </c>
      <c r="G27" s="550">
        <v>0</v>
      </c>
    </row>
    <row r="28" spans="1:7" ht="31.5" x14ac:dyDescent="0.25">
      <c r="A28" s="269"/>
      <c r="B28" s="267" t="s">
        <v>605</v>
      </c>
      <c r="C28" s="265" t="s">
        <v>456</v>
      </c>
      <c r="D28" s="548">
        <v>0</v>
      </c>
      <c r="E28" s="548">
        <v>0</v>
      </c>
      <c r="F28" s="548">
        <v>0</v>
      </c>
      <c r="G28" s="550">
        <v>0</v>
      </c>
    </row>
    <row r="29" spans="1:7" ht="31.5" x14ac:dyDescent="0.25">
      <c r="A29" s="269"/>
      <c r="B29" s="267" t="s">
        <v>872</v>
      </c>
      <c r="C29" s="265" t="s">
        <v>458</v>
      </c>
      <c r="D29" s="548">
        <v>0</v>
      </c>
      <c r="E29" s="548">
        <v>0</v>
      </c>
      <c r="F29" s="548">
        <v>0</v>
      </c>
      <c r="G29" s="550">
        <v>0</v>
      </c>
    </row>
    <row r="30" spans="1:7" ht="31.5" x14ac:dyDescent="0.25">
      <c r="A30" s="269"/>
      <c r="B30" s="267" t="s">
        <v>606</v>
      </c>
      <c r="C30" s="265" t="s">
        <v>460</v>
      </c>
      <c r="D30" s="548">
        <v>0</v>
      </c>
      <c r="E30" s="548">
        <v>0</v>
      </c>
      <c r="F30" s="548">
        <v>0</v>
      </c>
      <c r="G30" s="550">
        <v>0</v>
      </c>
    </row>
    <row r="31" spans="1:7" ht="20.25" customHeight="1" x14ac:dyDescent="0.25">
      <c r="A31" s="269"/>
      <c r="B31" s="416" t="s">
        <v>607</v>
      </c>
      <c r="C31" s="265" t="s">
        <v>462</v>
      </c>
      <c r="D31" s="548">
        <v>0</v>
      </c>
      <c r="E31" s="548">
        <v>0</v>
      </c>
      <c r="F31" s="548">
        <v>0</v>
      </c>
      <c r="G31" s="550">
        <v>0</v>
      </c>
    </row>
    <row r="32" spans="1:7" ht="31.5" x14ac:dyDescent="0.25">
      <c r="A32" s="270"/>
      <c r="B32" s="267" t="s">
        <v>608</v>
      </c>
      <c r="C32" s="265" t="s">
        <v>464</v>
      </c>
      <c r="D32" s="548">
        <v>0</v>
      </c>
      <c r="E32" s="548">
        <v>0</v>
      </c>
      <c r="F32" s="548">
        <v>0</v>
      </c>
      <c r="G32" s="550">
        <v>0</v>
      </c>
    </row>
    <row r="33" spans="1:7" ht="19.5" customHeight="1" thickBot="1" x14ac:dyDescent="0.3">
      <c r="A33" s="502"/>
      <c r="B33" s="503" t="s">
        <v>609</v>
      </c>
      <c r="C33" s="504" t="s">
        <v>466</v>
      </c>
      <c r="D33" s="551">
        <v>0</v>
      </c>
      <c r="E33" s="551">
        <v>0</v>
      </c>
      <c r="F33" s="551">
        <v>0</v>
      </c>
      <c r="G33" s="552">
        <v>0</v>
      </c>
    </row>
    <row r="34" spans="1:7" s="236" customFormat="1" ht="18" customHeight="1" x14ac:dyDescent="0.2">
      <c r="A34" s="235"/>
      <c r="B34" s="235"/>
      <c r="D34" s="237"/>
      <c r="E34" s="237"/>
      <c r="F34" s="237"/>
      <c r="G34" s="237"/>
    </row>
    <row r="35" spans="1:7" s="236" customFormat="1" ht="18" customHeight="1" x14ac:dyDescent="0.2">
      <c r="A35" s="235"/>
      <c r="B35" s="235"/>
      <c r="D35" s="237"/>
      <c r="E35" s="237"/>
      <c r="F35" s="237"/>
      <c r="G35" s="237"/>
    </row>
    <row r="36" spans="1:7" s="236" customFormat="1" ht="18" customHeight="1" x14ac:dyDescent="0.25">
      <c r="A36" s="235"/>
      <c r="B36" s="576" t="s">
        <v>131</v>
      </c>
      <c r="C36" s="577"/>
      <c r="D36" s="237"/>
      <c r="E36" s="237"/>
      <c r="F36" s="237"/>
      <c r="G36" s="237"/>
    </row>
    <row r="37" spans="1:7" s="236" customFormat="1" ht="18" customHeight="1" x14ac:dyDescent="0.2">
      <c r="A37" s="235"/>
      <c r="B37" s="799" t="s">
        <v>1341</v>
      </c>
      <c r="C37" s="799"/>
      <c r="D37" s="237"/>
      <c r="E37" s="237"/>
      <c r="F37" s="237"/>
      <c r="G37" s="237"/>
    </row>
    <row r="38" spans="1:7" s="236" customFormat="1" ht="18" customHeight="1" x14ac:dyDescent="0.25">
      <c r="A38" s="235"/>
      <c r="B38" s="574" t="s">
        <v>108</v>
      </c>
      <c r="C38" s="575"/>
      <c r="D38" s="237"/>
      <c r="E38" s="237"/>
      <c r="F38" s="237"/>
      <c r="G38" s="237"/>
    </row>
    <row r="39" spans="1:7" s="236" customFormat="1" ht="18" customHeight="1" x14ac:dyDescent="0.2">
      <c r="A39" s="235"/>
      <c r="B39" s="235"/>
      <c r="D39" s="237"/>
      <c r="E39" s="237"/>
      <c r="F39" s="237"/>
      <c r="G39" s="237"/>
    </row>
    <row r="40" spans="1:7" s="236" customFormat="1" ht="18" customHeight="1" x14ac:dyDescent="0.2">
      <c r="A40" s="235"/>
      <c r="B40" s="235"/>
      <c r="D40" s="237"/>
      <c r="E40" s="237"/>
      <c r="F40" s="237"/>
      <c r="G40" s="237"/>
    </row>
    <row r="41" spans="1:7" s="236" customFormat="1" ht="18" customHeight="1" x14ac:dyDescent="0.2">
      <c r="A41" s="235"/>
      <c r="B41" s="235"/>
      <c r="D41" s="237"/>
      <c r="E41" s="237"/>
      <c r="F41" s="237"/>
      <c r="G41" s="237"/>
    </row>
    <row r="42" spans="1:7" s="236" customFormat="1" ht="18" customHeight="1" x14ac:dyDescent="0.2">
      <c r="A42" s="234"/>
      <c r="B42" s="234"/>
      <c r="D42" s="237"/>
      <c r="E42" s="237"/>
      <c r="F42" s="237"/>
      <c r="G42" s="237"/>
    </row>
    <row r="43" spans="1:7" s="236" customFormat="1" ht="18" customHeight="1" x14ac:dyDescent="0.2">
      <c r="A43" s="234"/>
      <c r="B43" s="234"/>
      <c r="D43" s="237"/>
      <c r="E43" s="237"/>
      <c r="F43" s="237"/>
      <c r="G43" s="237"/>
    </row>
    <row r="44" spans="1:7" s="236" customFormat="1" ht="18" customHeight="1" x14ac:dyDescent="0.2">
      <c r="A44" s="234"/>
      <c r="B44" s="234"/>
      <c r="D44" s="237"/>
      <c r="E44" s="237"/>
      <c r="F44" s="237"/>
      <c r="G44" s="237"/>
    </row>
    <row r="45" spans="1:7" s="236" customFormat="1" ht="18" customHeight="1" x14ac:dyDescent="0.2">
      <c r="A45" s="234"/>
      <c r="B45" s="234"/>
      <c r="D45" s="237"/>
      <c r="E45" s="237"/>
      <c r="F45" s="237"/>
      <c r="G45" s="237"/>
    </row>
    <row r="46" spans="1:7" s="236" customFormat="1" ht="18" customHeight="1" x14ac:dyDescent="0.2">
      <c r="A46" s="234"/>
      <c r="B46" s="234"/>
      <c r="D46" s="237"/>
      <c r="E46" s="237"/>
      <c r="F46" s="237"/>
      <c r="G46" s="237"/>
    </row>
    <row r="47" spans="1:7" s="236" customFormat="1" ht="18" customHeight="1" x14ac:dyDescent="0.2">
      <c r="A47" s="234"/>
      <c r="B47" s="234"/>
      <c r="D47" s="237"/>
      <c r="E47" s="237"/>
      <c r="F47" s="237"/>
      <c r="G47" s="237"/>
    </row>
    <row r="48" spans="1:7" s="236" customFormat="1" ht="18" customHeight="1" x14ac:dyDescent="0.2">
      <c r="A48" s="234"/>
      <c r="B48" s="234"/>
      <c r="D48" s="237"/>
      <c r="E48" s="237"/>
      <c r="F48" s="237"/>
      <c r="G48" s="237"/>
    </row>
  </sheetData>
  <mergeCells count="9">
    <mergeCell ref="A1:G1"/>
    <mergeCell ref="A3:B4"/>
    <mergeCell ref="C3:C4"/>
    <mergeCell ref="D3:F3"/>
    <mergeCell ref="B37:C37"/>
    <mergeCell ref="A6:B6"/>
    <mergeCell ref="A8:A13"/>
    <mergeCell ref="A2:G2"/>
    <mergeCell ref="A5:B5"/>
  </mergeCells>
  <phoneticPr fontId="98" type="noConversion"/>
  <pageMargins left="0.35433070866141736" right="0.35433070866141736" top="0.98425196850393704" bottom="0.98425196850393704" header="0.51181102362204722" footer="0.51181102362204722"/>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6"/>
  <sheetViews>
    <sheetView zoomScaleNormal="100" workbookViewId="0">
      <pane xSplit="3" ySplit="5" topLeftCell="D30" activePane="bottomRight" state="frozen"/>
      <selection pane="topRight" activeCell="D1" sqref="D1"/>
      <selection pane="bottomLeft" activeCell="A6" sqref="A6"/>
      <selection pane="bottomRight" activeCell="G39" sqref="G39"/>
    </sheetView>
  </sheetViews>
  <sheetFormatPr defaultRowHeight="12.75" x14ac:dyDescent="0.2"/>
  <cols>
    <col min="1" max="1" width="2.42578125" style="238" customWidth="1"/>
    <col min="2" max="2" width="52" style="238" customWidth="1"/>
    <col min="3" max="3" width="7.42578125" style="238" customWidth="1"/>
    <col min="4" max="7" width="15.7109375" style="241" customWidth="1"/>
    <col min="8" max="16384" width="9.140625" style="238"/>
  </cols>
  <sheetData>
    <row r="1" spans="1:7" ht="24.75" customHeight="1" thickBot="1" x14ac:dyDescent="0.25">
      <c r="A1" s="814" t="s">
        <v>314</v>
      </c>
      <c r="B1" s="815"/>
      <c r="C1" s="815"/>
      <c r="D1" s="815"/>
      <c r="E1" s="815"/>
      <c r="F1" s="815"/>
      <c r="G1" s="816"/>
    </row>
    <row r="2" spans="1:7" ht="33" customHeight="1" x14ac:dyDescent="0.2">
      <c r="A2" s="829" t="s">
        <v>371</v>
      </c>
      <c r="B2" s="830"/>
      <c r="C2" s="830"/>
      <c r="D2" s="830"/>
      <c r="E2" s="830"/>
      <c r="F2" s="830"/>
      <c r="G2" s="831"/>
    </row>
    <row r="3" spans="1:7" ht="61.5" customHeight="1" x14ac:dyDescent="0.2">
      <c r="A3" s="826" t="s">
        <v>533</v>
      </c>
      <c r="B3" s="819"/>
      <c r="C3" s="819"/>
      <c r="D3" s="821" t="s">
        <v>610</v>
      </c>
      <c r="E3" s="821"/>
      <c r="F3" s="821"/>
      <c r="G3" s="271" t="s">
        <v>583</v>
      </c>
    </row>
    <row r="4" spans="1:7" ht="16.5" thickBot="1" x14ac:dyDescent="0.25">
      <c r="A4" s="827"/>
      <c r="B4" s="820"/>
      <c r="C4" s="820"/>
      <c r="D4" s="333" t="s">
        <v>529</v>
      </c>
      <c r="E4" s="333" t="s">
        <v>530</v>
      </c>
      <c r="F4" s="333" t="s">
        <v>531</v>
      </c>
      <c r="G4" s="334" t="s">
        <v>531</v>
      </c>
    </row>
    <row r="5" spans="1:7" ht="21.75" customHeight="1" thickBot="1" x14ac:dyDescent="0.25">
      <c r="A5" s="822" t="s">
        <v>584</v>
      </c>
      <c r="B5" s="823"/>
      <c r="C5" s="335" t="s">
        <v>585</v>
      </c>
      <c r="D5" s="336">
        <v>1</v>
      </c>
      <c r="E5" s="336">
        <v>2</v>
      </c>
      <c r="F5" s="336">
        <v>3</v>
      </c>
      <c r="G5" s="337">
        <v>4</v>
      </c>
    </row>
    <row r="6" spans="1:7" ht="15.95" customHeight="1" x14ac:dyDescent="0.2">
      <c r="A6" s="824" t="s">
        <v>88</v>
      </c>
      <c r="B6" s="825"/>
      <c r="C6" s="524" t="s">
        <v>468</v>
      </c>
      <c r="D6" s="329">
        <f>D7+D14+D19+D28</f>
        <v>15427075.01</v>
      </c>
      <c r="E6" s="329">
        <f>E7+E14+E19+E28</f>
        <v>0</v>
      </c>
      <c r="F6" s="329">
        <f>F7+F14+F19+F28</f>
        <v>15427075.01</v>
      </c>
      <c r="G6" s="309">
        <f>G7+G14+G19+G28</f>
        <v>11164545.07</v>
      </c>
    </row>
    <row r="7" spans="1:7" ht="15.95" customHeight="1" x14ac:dyDescent="0.2">
      <c r="A7" s="281" t="s">
        <v>586</v>
      </c>
      <c r="B7" s="282" t="s">
        <v>611</v>
      </c>
      <c r="C7" s="525" t="s">
        <v>470</v>
      </c>
      <c r="D7" s="50">
        <f>SUM(D8:D13)</f>
        <v>115678.06</v>
      </c>
      <c r="E7" s="50">
        <f>SUM(E8:E13)</f>
        <v>0</v>
      </c>
      <c r="F7" s="50">
        <f>SUM(F8:F13)</f>
        <v>115678.06</v>
      </c>
      <c r="G7" s="51">
        <f>SUM(G8:G13)</f>
        <v>120541.08</v>
      </c>
    </row>
    <row r="8" spans="1:7" ht="15.95" customHeight="1" x14ac:dyDescent="0.2">
      <c r="A8" s="818"/>
      <c r="B8" s="284" t="s">
        <v>612</v>
      </c>
      <c r="C8" s="526" t="s">
        <v>472</v>
      </c>
      <c r="D8" s="584">
        <v>115678.06</v>
      </c>
      <c r="E8" s="585">
        <v>0</v>
      </c>
      <c r="F8" s="584">
        <f>D8-E8</f>
        <v>115678.06</v>
      </c>
      <c r="G8" s="584">
        <v>120541.08</v>
      </c>
    </row>
    <row r="9" spans="1:7" ht="31.5" x14ac:dyDescent="0.2">
      <c r="A9" s="828"/>
      <c r="B9" s="284" t="s">
        <v>613</v>
      </c>
      <c r="C9" s="526" t="s">
        <v>474</v>
      </c>
      <c r="D9" s="584">
        <v>0</v>
      </c>
      <c r="E9" s="585">
        <v>0</v>
      </c>
      <c r="F9" s="584">
        <v>0</v>
      </c>
      <c r="G9" s="584">
        <v>0</v>
      </c>
    </row>
    <row r="10" spans="1:7" ht="15.95" customHeight="1" x14ac:dyDescent="0.2">
      <c r="A10" s="828"/>
      <c r="B10" s="284" t="s">
        <v>614</v>
      </c>
      <c r="C10" s="526" t="s">
        <v>476</v>
      </c>
      <c r="D10" s="584">
        <v>0</v>
      </c>
      <c r="E10" s="585">
        <v>0</v>
      </c>
      <c r="F10" s="584">
        <v>0</v>
      </c>
      <c r="G10" s="584">
        <v>0</v>
      </c>
    </row>
    <row r="11" spans="1:7" ht="15.95" customHeight="1" x14ac:dyDescent="0.2">
      <c r="A11" s="828"/>
      <c r="B11" s="284" t="s">
        <v>615</v>
      </c>
      <c r="C11" s="526" t="s">
        <v>478</v>
      </c>
      <c r="D11" s="584">
        <v>0</v>
      </c>
      <c r="E11" s="585">
        <v>0</v>
      </c>
      <c r="F11" s="584">
        <v>0</v>
      </c>
      <c r="G11" s="584">
        <v>0</v>
      </c>
    </row>
    <row r="12" spans="1:7" ht="15.95" customHeight="1" x14ac:dyDescent="0.2">
      <c r="A12" s="828"/>
      <c r="B12" s="284" t="s">
        <v>616</v>
      </c>
      <c r="C12" s="526" t="s">
        <v>480</v>
      </c>
      <c r="D12" s="584">
        <v>0</v>
      </c>
      <c r="E12" s="585">
        <v>0</v>
      </c>
      <c r="F12" s="584">
        <v>0</v>
      </c>
      <c r="G12" s="584">
        <v>0</v>
      </c>
    </row>
    <row r="13" spans="1:7" ht="15.95" customHeight="1" x14ac:dyDescent="0.2">
      <c r="A13" s="828"/>
      <c r="B13" s="284" t="s">
        <v>77</v>
      </c>
      <c r="C13" s="526" t="s">
        <v>482</v>
      </c>
      <c r="D13" s="584">
        <v>0</v>
      </c>
      <c r="E13" s="585">
        <v>0</v>
      </c>
      <c r="F13" s="584">
        <v>0</v>
      </c>
      <c r="G13" s="584">
        <v>0</v>
      </c>
    </row>
    <row r="14" spans="1:7" ht="15.95" customHeight="1" x14ac:dyDescent="0.2">
      <c r="A14" s="285" t="s">
        <v>592</v>
      </c>
      <c r="B14" s="282" t="s">
        <v>87</v>
      </c>
      <c r="C14" s="527" t="s">
        <v>484</v>
      </c>
      <c r="D14" s="50">
        <f>SUM(D15:D18)</f>
        <v>0</v>
      </c>
      <c r="E14" s="50">
        <f>SUM(E15:E18)</f>
        <v>0</v>
      </c>
      <c r="F14" s="50">
        <f>SUM(F15:F18)</f>
        <v>0</v>
      </c>
      <c r="G14" s="51">
        <f>SUM(G15:G18)</f>
        <v>0</v>
      </c>
    </row>
    <row r="15" spans="1:7" ht="31.5" x14ac:dyDescent="0.2">
      <c r="A15" s="817"/>
      <c r="B15" s="539" t="s">
        <v>342</v>
      </c>
      <c r="C15" s="526" t="s">
        <v>486</v>
      </c>
      <c r="D15" s="586">
        <v>0</v>
      </c>
      <c r="E15" s="587">
        <v>0</v>
      </c>
      <c r="F15" s="586">
        <v>0</v>
      </c>
      <c r="G15" s="588">
        <v>0</v>
      </c>
    </row>
    <row r="16" spans="1:7" ht="15.75" x14ac:dyDescent="0.2">
      <c r="A16" s="817"/>
      <c r="B16" s="284" t="s">
        <v>617</v>
      </c>
      <c r="C16" s="526" t="s">
        <v>488</v>
      </c>
      <c r="D16" s="586">
        <v>0</v>
      </c>
      <c r="E16" s="587">
        <v>0</v>
      </c>
      <c r="F16" s="586">
        <v>0</v>
      </c>
      <c r="G16" s="588">
        <v>0</v>
      </c>
    </row>
    <row r="17" spans="1:7" ht="31.5" x14ac:dyDescent="0.2">
      <c r="A17" s="817"/>
      <c r="B17" s="284" t="s">
        <v>78</v>
      </c>
      <c r="C17" s="526" t="s">
        <v>490</v>
      </c>
      <c r="D17" s="586">
        <v>0</v>
      </c>
      <c r="E17" s="587">
        <v>0</v>
      </c>
      <c r="F17" s="586">
        <v>0</v>
      </c>
      <c r="G17" s="588">
        <v>0</v>
      </c>
    </row>
    <row r="18" spans="1:7" ht="31.5" x14ac:dyDescent="0.2">
      <c r="A18" s="818"/>
      <c r="B18" s="284" t="s">
        <v>873</v>
      </c>
      <c r="C18" s="526" t="s">
        <v>492</v>
      </c>
      <c r="D18" s="586">
        <v>0</v>
      </c>
      <c r="E18" s="587">
        <v>0</v>
      </c>
      <c r="F18" s="586">
        <v>0</v>
      </c>
      <c r="G18" s="588">
        <v>0</v>
      </c>
    </row>
    <row r="19" spans="1:7" ht="15.95" customHeight="1" x14ac:dyDescent="0.2">
      <c r="A19" s="288" t="s">
        <v>603</v>
      </c>
      <c r="B19" s="282" t="s">
        <v>86</v>
      </c>
      <c r="C19" s="527" t="s">
        <v>494</v>
      </c>
      <c r="D19" s="50">
        <f>SUM(D20:D27)</f>
        <v>2983302.75</v>
      </c>
      <c r="E19" s="50">
        <f>SUM(E20:E27)</f>
        <v>0</v>
      </c>
      <c r="F19" s="50">
        <f>SUM(F20:F27)</f>
        <v>2983302.75</v>
      </c>
      <c r="G19" s="279">
        <f>SUM(G20:G27)</f>
        <v>742333.57000000007</v>
      </c>
    </row>
    <row r="20" spans="1:7" ht="31.5" x14ac:dyDescent="0.2">
      <c r="A20" s="817"/>
      <c r="B20" s="287" t="s">
        <v>618</v>
      </c>
      <c r="C20" s="526" t="s">
        <v>496</v>
      </c>
      <c r="D20" s="584">
        <v>90900.39</v>
      </c>
      <c r="E20" s="585">
        <v>0</v>
      </c>
      <c r="F20" s="584">
        <f>D20-E20</f>
        <v>90900.39</v>
      </c>
      <c r="G20" s="584">
        <v>116927.8</v>
      </c>
    </row>
    <row r="21" spans="1:7" ht="15.95" customHeight="1" x14ac:dyDescent="0.2">
      <c r="A21" s="817"/>
      <c r="B21" s="284" t="s">
        <v>617</v>
      </c>
      <c r="C21" s="526" t="s">
        <v>497</v>
      </c>
      <c r="D21" s="584">
        <v>0</v>
      </c>
      <c r="E21" s="585">
        <v>0</v>
      </c>
      <c r="F21" s="584">
        <f t="shared" ref="F21:F27" si="0">D21-E21</f>
        <v>0</v>
      </c>
      <c r="G21" s="584">
        <v>4543.4399999999996</v>
      </c>
    </row>
    <row r="22" spans="1:7" ht="15.95" customHeight="1" x14ac:dyDescent="0.2">
      <c r="A22" s="817"/>
      <c r="B22" s="284" t="s">
        <v>619</v>
      </c>
      <c r="C22" s="526" t="s">
        <v>499</v>
      </c>
      <c r="D22" s="584">
        <v>0</v>
      </c>
      <c r="E22" s="585">
        <v>0</v>
      </c>
      <c r="F22" s="584">
        <f t="shared" si="0"/>
        <v>0</v>
      </c>
      <c r="G22" s="584">
        <v>0</v>
      </c>
    </row>
    <row r="23" spans="1:7" ht="15.75" x14ac:dyDescent="0.2">
      <c r="A23" s="817"/>
      <c r="B23" s="284" t="s">
        <v>620</v>
      </c>
      <c r="C23" s="526" t="s">
        <v>501</v>
      </c>
      <c r="D23" s="584">
        <v>759747.39</v>
      </c>
      <c r="E23" s="585">
        <v>0</v>
      </c>
      <c r="F23" s="584">
        <f t="shared" si="0"/>
        <v>759747.39</v>
      </c>
      <c r="G23" s="584">
        <v>617950.02</v>
      </c>
    </row>
    <row r="24" spans="1:7" ht="31.5" x14ac:dyDescent="0.2">
      <c r="A24" s="817"/>
      <c r="B24" s="284" t="s">
        <v>621</v>
      </c>
      <c r="C24" s="526" t="s">
        <v>503</v>
      </c>
      <c r="D24" s="584">
        <v>2130735.56</v>
      </c>
      <c r="E24" s="585">
        <v>0</v>
      </c>
      <c r="F24" s="584">
        <f t="shared" si="0"/>
        <v>2130735.56</v>
      </c>
      <c r="G24" s="584">
        <v>0</v>
      </c>
    </row>
    <row r="25" spans="1:7" ht="31.5" x14ac:dyDescent="0.2">
      <c r="A25" s="817"/>
      <c r="B25" s="284" t="s">
        <v>79</v>
      </c>
      <c r="C25" s="526" t="s">
        <v>504</v>
      </c>
      <c r="D25" s="584">
        <v>0</v>
      </c>
      <c r="E25" s="585">
        <v>0</v>
      </c>
      <c r="F25" s="584">
        <f t="shared" si="0"/>
        <v>0</v>
      </c>
      <c r="G25" s="584">
        <v>0</v>
      </c>
    </row>
    <row r="26" spans="1:7" ht="15.95" customHeight="1" x14ac:dyDescent="0.2">
      <c r="A26" s="818"/>
      <c r="B26" s="284" t="s">
        <v>80</v>
      </c>
      <c r="C26" s="526" t="s">
        <v>506</v>
      </c>
      <c r="D26" s="584">
        <v>0</v>
      </c>
      <c r="E26" s="585">
        <v>0</v>
      </c>
      <c r="F26" s="584">
        <f t="shared" si="0"/>
        <v>0</v>
      </c>
      <c r="G26" s="584">
        <v>0</v>
      </c>
    </row>
    <row r="27" spans="1:7" ht="31.5" x14ac:dyDescent="0.2">
      <c r="A27" s="283"/>
      <c r="B27" s="284" t="s">
        <v>873</v>
      </c>
      <c r="C27" s="526" t="s">
        <v>507</v>
      </c>
      <c r="D27" s="584">
        <v>1919.41</v>
      </c>
      <c r="E27" s="585">
        <v>0</v>
      </c>
      <c r="F27" s="584">
        <f t="shared" si="0"/>
        <v>1919.41</v>
      </c>
      <c r="G27" s="584">
        <v>2912.31</v>
      </c>
    </row>
    <row r="28" spans="1:7" ht="15.95" customHeight="1" x14ac:dyDescent="0.2">
      <c r="A28" s="288" t="s">
        <v>622</v>
      </c>
      <c r="B28" s="282" t="s">
        <v>85</v>
      </c>
      <c r="C28" s="527" t="s">
        <v>509</v>
      </c>
      <c r="D28" s="50">
        <f>SUM(D29:D33)</f>
        <v>12328094.199999999</v>
      </c>
      <c r="E28" s="50">
        <f>SUM(E29:E33)</f>
        <v>0</v>
      </c>
      <c r="F28" s="50">
        <f>SUM(F29:F33)</f>
        <v>12328094.199999999</v>
      </c>
      <c r="G28" s="51">
        <f>SUM(G29:G33)</f>
        <v>10301670.42</v>
      </c>
    </row>
    <row r="29" spans="1:7" ht="15.95" customHeight="1" x14ac:dyDescent="0.2">
      <c r="A29" s="817"/>
      <c r="B29" s="287" t="s">
        <v>623</v>
      </c>
      <c r="C29" s="526" t="s">
        <v>511</v>
      </c>
      <c r="D29" s="584">
        <v>0</v>
      </c>
      <c r="E29" s="585">
        <v>0</v>
      </c>
      <c r="F29" s="584">
        <v>0</v>
      </c>
      <c r="G29" s="584">
        <v>0</v>
      </c>
    </row>
    <row r="30" spans="1:7" ht="15.95" customHeight="1" x14ac:dyDescent="0.2">
      <c r="A30" s="817"/>
      <c r="B30" s="284" t="s">
        <v>81</v>
      </c>
      <c r="C30" s="526" t="s">
        <v>513</v>
      </c>
      <c r="D30" s="584">
        <v>12328094.199999999</v>
      </c>
      <c r="E30" s="585">
        <v>0</v>
      </c>
      <c r="F30" s="584">
        <f>D30-E30</f>
        <v>12328094.199999999</v>
      </c>
      <c r="G30" s="584">
        <v>10301670.42</v>
      </c>
    </row>
    <row r="31" spans="1:7" ht="31.5" x14ac:dyDescent="0.2">
      <c r="A31" s="817"/>
      <c r="B31" s="284" t="s">
        <v>624</v>
      </c>
      <c r="C31" s="526" t="s">
        <v>515</v>
      </c>
      <c r="D31" s="584">
        <v>0</v>
      </c>
      <c r="E31" s="585">
        <v>0</v>
      </c>
      <c r="F31" s="584">
        <f>D31-E31</f>
        <v>0</v>
      </c>
      <c r="G31" s="584">
        <v>0</v>
      </c>
    </row>
    <row r="32" spans="1:7" ht="31.5" customHeight="1" x14ac:dyDescent="0.2">
      <c r="A32" s="817"/>
      <c r="B32" s="284" t="s">
        <v>516</v>
      </c>
      <c r="C32" s="526" t="s">
        <v>517</v>
      </c>
      <c r="D32" s="584">
        <v>0</v>
      </c>
      <c r="E32" s="585">
        <v>0</v>
      </c>
      <c r="F32" s="584">
        <f>D32-E32</f>
        <v>0</v>
      </c>
      <c r="G32" s="584">
        <v>0</v>
      </c>
    </row>
    <row r="33" spans="1:7" ht="31.5" customHeight="1" thickBot="1" x14ac:dyDescent="0.25">
      <c r="A33" s="817"/>
      <c r="B33" s="289" t="s">
        <v>82</v>
      </c>
      <c r="C33" s="528" t="s">
        <v>519</v>
      </c>
      <c r="D33" s="589">
        <v>0</v>
      </c>
      <c r="E33" s="590">
        <v>0</v>
      </c>
      <c r="F33" s="584">
        <f>D33-E33</f>
        <v>0</v>
      </c>
      <c r="G33" s="584">
        <v>0</v>
      </c>
    </row>
    <row r="34" spans="1:7" ht="33" customHeight="1" thickBot="1" x14ac:dyDescent="0.25">
      <c r="A34" s="836" t="s">
        <v>83</v>
      </c>
      <c r="B34" s="837"/>
      <c r="C34" s="529" t="s">
        <v>521</v>
      </c>
      <c r="D34" s="276">
        <f>D35+D36</f>
        <v>49399.51</v>
      </c>
      <c r="E34" s="276">
        <f>E35+E36</f>
        <v>0</v>
      </c>
      <c r="F34" s="276">
        <f>F35+F36</f>
        <v>49399.51</v>
      </c>
      <c r="G34" s="277">
        <f>G35+G36</f>
        <v>33471.9</v>
      </c>
    </row>
    <row r="35" spans="1:7" ht="18" customHeight="1" x14ac:dyDescent="0.2">
      <c r="A35" s="832" t="s">
        <v>586</v>
      </c>
      <c r="B35" s="287" t="s">
        <v>625</v>
      </c>
      <c r="C35" s="530" t="s">
        <v>523</v>
      </c>
      <c r="D35" s="591">
        <v>40625.360000000001</v>
      </c>
      <c r="E35" s="592">
        <v>0</v>
      </c>
      <c r="F35" s="591">
        <f>D35-E35</f>
        <v>40625.360000000001</v>
      </c>
      <c r="G35" s="591">
        <v>22140.46</v>
      </c>
    </row>
    <row r="36" spans="1:7" ht="18" customHeight="1" thickBot="1" x14ac:dyDescent="0.25">
      <c r="A36" s="833"/>
      <c r="B36" s="289" t="s">
        <v>626</v>
      </c>
      <c r="C36" s="528" t="s">
        <v>525</v>
      </c>
      <c r="D36" s="589">
        <v>8774.15</v>
      </c>
      <c r="E36" s="590">
        <v>0</v>
      </c>
      <c r="F36" s="589">
        <f>D36-E36</f>
        <v>8774.15</v>
      </c>
      <c r="G36" s="589">
        <v>11331.44</v>
      </c>
    </row>
    <row r="37" spans="1:7" ht="18" customHeight="1" thickBot="1" x14ac:dyDescent="0.25">
      <c r="A37" s="834" t="s">
        <v>84</v>
      </c>
      <c r="B37" s="835"/>
      <c r="C37" s="531" t="s">
        <v>527</v>
      </c>
      <c r="D37" s="276">
        <v>85690704.99000001</v>
      </c>
      <c r="E37" s="276">
        <v>30083650.68</v>
      </c>
      <c r="F37" s="276">
        <v>55607054.309999995</v>
      </c>
      <c r="G37" s="277">
        <v>50933768.469999999</v>
      </c>
    </row>
    <row r="38" spans="1:7" ht="18" customHeight="1" x14ac:dyDescent="0.2">
      <c r="A38" s="239"/>
      <c r="B38" s="239"/>
      <c r="C38" s="240"/>
    </row>
    <row r="39" spans="1:7" ht="18" customHeight="1" x14ac:dyDescent="0.2">
      <c r="A39" s="239"/>
      <c r="B39" s="239"/>
      <c r="C39" s="240"/>
    </row>
    <row r="40" spans="1:7" ht="18" customHeight="1" x14ac:dyDescent="0.25">
      <c r="B40" s="258" t="s">
        <v>131</v>
      </c>
      <c r="C40" s="258"/>
    </row>
    <row r="41" spans="1:7" ht="18" customHeight="1" x14ac:dyDescent="0.2">
      <c r="B41" s="799" t="s">
        <v>1342</v>
      </c>
      <c r="C41" s="799"/>
    </row>
    <row r="42" spans="1:7" ht="18" customHeight="1" x14ac:dyDescent="0.25">
      <c r="B42" s="574" t="s">
        <v>108</v>
      </c>
      <c r="C42" s="575"/>
    </row>
    <row r="43" spans="1:7" ht="18" customHeight="1" x14ac:dyDescent="0.2"/>
    <row r="44" spans="1:7" ht="18" customHeight="1" x14ac:dyDescent="0.2"/>
    <row r="45" spans="1:7" ht="18" customHeight="1" x14ac:dyDescent="0.2"/>
    <row r="46" spans="1:7" ht="18" customHeight="1" x14ac:dyDescent="0.2"/>
  </sheetData>
  <mergeCells count="15">
    <mergeCell ref="A29:A33"/>
    <mergeCell ref="B41:C41"/>
    <mergeCell ref="A35:A36"/>
    <mergeCell ref="A37:B37"/>
    <mergeCell ref="A34:B34"/>
    <mergeCell ref="A1:G1"/>
    <mergeCell ref="A15:A18"/>
    <mergeCell ref="A20:A26"/>
    <mergeCell ref="C3:C4"/>
    <mergeCell ref="D3:F3"/>
    <mergeCell ref="A5:B5"/>
    <mergeCell ref="A6:B6"/>
    <mergeCell ref="A3:B4"/>
    <mergeCell ref="A8:A13"/>
    <mergeCell ref="A2:G2"/>
  </mergeCells>
  <phoneticPr fontId="98" type="noConversion"/>
  <pageMargins left="0.39370078740157483" right="0.35433070866141736" top="0.52" bottom="0.98425196850393704" header="0.51181102362204722" footer="0.51181102362204722"/>
  <pageSetup paperSize="9" scale="7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4"/>
  <sheetViews>
    <sheetView zoomScaleNormal="100" workbookViewId="0">
      <pane xSplit="5" ySplit="5" topLeftCell="F27" activePane="bottomRight" state="frozen"/>
      <selection pane="topRight" activeCell="F1" sqref="F1"/>
      <selection pane="bottomLeft" activeCell="A6" sqref="A6"/>
      <selection pane="bottomRight" activeCell="P44" sqref="P44"/>
    </sheetView>
  </sheetViews>
  <sheetFormatPr defaultRowHeight="12.75" x14ac:dyDescent="0.2"/>
  <cols>
    <col min="1" max="1" width="4" style="238" customWidth="1"/>
    <col min="2" max="2" width="60.140625" style="238" customWidth="1"/>
    <col min="3" max="3" width="6.5703125" style="238" customWidth="1"/>
    <col min="4" max="5" width="11.7109375" style="238" hidden="1" customWidth="1"/>
    <col min="6" max="6" width="18" style="242" customWidth="1"/>
    <col min="7" max="7" width="16.5703125" style="243" customWidth="1"/>
    <col min="8" max="16384" width="9.140625" style="238"/>
  </cols>
  <sheetData>
    <row r="1" spans="1:10" ht="38.25" customHeight="1" thickBot="1" x14ac:dyDescent="0.25">
      <c r="A1" s="814" t="s">
        <v>315</v>
      </c>
      <c r="B1" s="815"/>
      <c r="C1" s="815"/>
      <c r="D1" s="815"/>
      <c r="E1" s="815"/>
      <c r="F1" s="815"/>
      <c r="G1" s="816"/>
    </row>
    <row r="2" spans="1:10" ht="33" customHeight="1" thickBot="1" x14ac:dyDescent="0.25">
      <c r="A2" s="838" t="s">
        <v>371</v>
      </c>
      <c r="B2" s="839"/>
      <c r="C2" s="839"/>
      <c r="D2" s="839"/>
      <c r="E2" s="839"/>
      <c r="F2" s="839"/>
      <c r="G2" s="840"/>
    </row>
    <row r="3" spans="1:10" ht="35.25" customHeight="1" x14ac:dyDescent="0.2">
      <c r="A3" s="843" t="s">
        <v>627</v>
      </c>
      <c r="B3" s="844"/>
      <c r="C3" s="844"/>
      <c r="D3" s="847" t="s">
        <v>610</v>
      </c>
      <c r="E3" s="848"/>
      <c r="F3" s="849"/>
      <c r="G3" s="841" t="s">
        <v>583</v>
      </c>
    </row>
    <row r="4" spans="1:10" ht="42.75" customHeight="1" thickBot="1" x14ac:dyDescent="0.25">
      <c r="A4" s="845"/>
      <c r="B4" s="846"/>
      <c r="C4" s="846"/>
      <c r="D4" s="850"/>
      <c r="E4" s="851"/>
      <c r="F4" s="852"/>
      <c r="G4" s="842"/>
    </row>
    <row r="5" spans="1:10" ht="19.5" customHeight="1" thickBot="1" x14ac:dyDescent="0.3">
      <c r="A5" s="853" t="s">
        <v>584</v>
      </c>
      <c r="B5" s="854"/>
      <c r="C5" s="330" t="s">
        <v>585</v>
      </c>
      <c r="D5" s="330">
        <v>1</v>
      </c>
      <c r="E5" s="330">
        <v>2</v>
      </c>
      <c r="F5" s="331">
        <v>5</v>
      </c>
      <c r="G5" s="332">
        <v>6</v>
      </c>
    </row>
    <row r="6" spans="1:10" ht="30.75" customHeight="1" x14ac:dyDescent="0.25">
      <c r="A6" s="855" t="s">
        <v>92</v>
      </c>
      <c r="B6" s="856"/>
      <c r="C6" s="383" t="s">
        <v>536</v>
      </c>
      <c r="D6" s="384">
        <f>D7+D13</f>
        <v>207980</v>
      </c>
      <c r="E6" s="384">
        <f>E7+E13</f>
        <v>0</v>
      </c>
      <c r="F6" s="385">
        <f>F7+F13+F17+F18</f>
        <v>34289713.789999999</v>
      </c>
      <c r="G6" s="386">
        <f>G7+G13+G17+G18</f>
        <v>33534613.07</v>
      </c>
      <c r="H6" s="382"/>
      <c r="I6" s="356"/>
      <c r="J6" s="356"/>
    </row>
    <row r="7" spans="1:10" ht="15.75" x14ac:dyDescent="0.25">
      <c r="A7" s="290" t="s">
        <v>586</v>
      </c>
      <c r="B7" s="282" t="s">
        <v>93</v>
      </c>
      <c r="C7" s="249" t="s">
        <v>537</v>
      </c>
      <c r="D7" s="245">
        <f>SUM(D8:D10)</f>
        <v>193386</v>
      </c>
      <c r="E7" s="245">
        <f>SUM(E8:E10)</f>
        <v>0</v>
      </c>
      <c r="F7" s="50">
        <f>SUM(F8:F12)</f>
        <v>32937966.59</v>
      </c>
      <c r="G7" s="51">
        <f>SUM(G8:G12)</f>
        <v>32755911.299999997</v>
      </c>
    </row>
    <row r="8" spans="1:10" ht="18" customHeight="1" x14ac:dyDescent="0.25">
      <c r="A8" s="817"/>
      <c r="B8" s="284" t="s">
        <v>821</v>
      </c>
      <c r="C8" s="246" t="s">
        <v>538</v>
      </c>
      <c r="D8" s="247">
        <v>169934</v>
      </c>
      <c r="E8" s="247"/>
      <c r="F8" s="208">
        <v>26596102.879999999</v>
      </c>
      <c r="G8" s="208">
        <v>26978136.829999998</v>
      </c>
    </row>
    <row r="9" spans="1:10" ht="15.95" customHeight="1" x14ac:dyDescent="0.25">
      <c r="A9" s="817"/>
      <c r="B9" s="284" t="s">
        <v>640</v>
      </c>
      <c r="C9" s="246" t="s">
        <v>539</v>
      </c>
      <c r="D9" s="247"/>
      <c r="E9" s="247"/>
      <c r="F9" s="208">
        <v>501193.19</v>
      </c>
      <c r="G9" s="208">
        <v>319137.90000000002</v>
      </c>
    </row>
    <row r="10" spans="1:10" ht="15.75" x14ac:dyDescent="0.25">
      <c r="A10" s="818"/>
      <c r="B10" s="284" t="s">
        <v>822</v>
      </c>
      <c r="C10" s="246" t="s">
        <v>540</v>
      </c>
      <c r="D10" s="247">
        <v>23452</v>
      </c>
      <c r="E10" s="247"/>
      <c r="F10" s="208">
        <v>5840670.5199999996</v>
      </c>
      <c r="G10" s="208">
        <v>5458636.5700000003</v>
      </c>
    </row>
    <row r="11" spans="1:10" ht="18" customHeight="1" x14ac:dyDescent="0.25">
      <c r="A11" s="286"/>
      <c r="B11" s="284" t="s">
        <v>628</v>
      </c>
      <c r="C11" s="246" t="s">
        <v>541</v>
      </c>
      <c r="D11" s="247"/>
      <c r="E11" s="247"/>
      <c r="F11" s="208">
        <v>0</v>
      </c>
      <c r="G11" s="208">
        <v>0</v>
      </c>
    </row>
    <row r="12" spans="1:10" ht="15.75" x14ac:dyDescent="0.25">
      <c r="A12" s="286"/>
      <c r="B12" s="284" t="s">
        <v>629</v>
      </c>
      <c r="C12" s="246" t="s">
        <v>542</v>
      </c>
      <c r="D12" s="247"/>
      <c r="E12" s="247"/>
      <c r="F12" s="208">
        <v>0</v>
      </c>
      <c r="G12" s="208">
        <v>0</v>
      </c>
    </row>
    <row r="13" spans="1:10" ht="18" customHeight="1" x14ac:dyDescent="0.25">
      <c r="A13" s="291" t="s">
        <v>592</v>
      </c>
      <c r="B13" s="292" t="s">
        <v>94</v>
      </c>
      <c r="C13" s="249" t="s">
        <v>543</v>
      </c>
      <c r="D13" s="245">
        <f>SUM(D14:D16)</f>
        <v>14594</v>
      </c>
      <c r="E13" s="245">
        <f>SUM(E14:E16)</f>
        <v>0</v>
      </c>
      <c r="F13" s="50">
        <f>SUM(F14:F16)</f>
        <v>496092.04000000004</v>
      </c>
      <c r="G13" s="51">
        <f>SUM(G14:G16)</f>
        <v>518083.12</v>
      </c>
    </row>
    <row r="14" spans="1:10" ht="14.25" customHeight="1" x14ac:dyDescent="0.25">
      <c r="A14" s="828"/>
      <c r="B14" s="284" t="s">
        <v>641</v>
      </c>
      <c r="C14" s="246" t="s">
        <v>544</v>
      </c>
      <c r="D14" s="247">
        <v>3949</v>
      </c>
      <c r="E14" s="247"/>
      <c r="F14" s="208">
        <v>218448.54</v>
      </c>
      <c r="G14" s="208">
        <v>221607.95</v>
      </c>
    </row>
    <row r="15" spans="1:10" ht="15.75" x14ac:dyDescent="0.25">
      <c r="A15" s="828"/>
      <c r="B15" s="284" t="s">
        <v>643</v>
      </c>
      <c r="C15" s="246" t="s">
        <v>545</v>
      </c>
      <c r="D15" s="247">
        <v>-5033</v>
      </c>
      <c r="E15" s="247"/>
      <c r="F15" s="208">
        <v>0</v>
      </c>
      <c r="G15" s="208">
        <v>0</v>
      </c>
    </row>
    <row r="16" spans="1:10" ht="15.75" x14ac:dyDescent="0.25">
      <c r="A16" s="828"/>
      <c r="B16" s="284" t="s">
        <v>642</v>
      </c>
      <c r="C16" s="246" t="s">
        <v>546</v>
      </c>
      <c r="D16" s="248">
        <v>15678</v>
      </c>
      <c r="E16" s="248"/>
      <c r="F16" s="208">
        <v>277643.5</v>
      </c>
      <c r="G16" s="208">
        <v>296475.17</v>
      </c>
    </row>
    <row r="17" spans="1:7" ht="36" customHeight="1" x14ac:dyDescent="0.25">
      <c r="A17" s="285" t="s">
        <v>603</v>
      </c>
      <c r="B17" s="293" t="s">
        <v>95</v>
      </c>
      <c r="C17" s="249" t="s">
        <v>547</v>
      </c>
      <c r="D17" s="250"/>
      <c r="E17" s="250"/>
      <c r="F17" s="208">
        <v>258847.2</v>
      </c>
      <c r="G17" s="208">
        <v>-732898.54</v>
      </c>
    </row>
    <row r="18" spans="1:7" ht="31.5" x14ac:dyDescent="0.25">
      <c r="A18" s="285" t="s">
        <v>622</v>
      </c>
      <c r="B18" s="292" t="s">
        <v>96</v>
      </c>
      <c r="C18" s="249" t="s">
        <v>548</v>
      </c>
      <c r="D18" s="251"/>
      <c r="E18" s="251"/>
      <c r="F18" s="280">
        <v>596807.96</v>
      </c>
      <c r="G18" s="280">
        <v>993517.19</v>
      </c>
    </row>
    <row r="19" spans="1:7" ht="15" customHeight="1" x14ac:dyDescent="0.25">
      <c r="A19" s="859" t="s">
        <v>97</v>
      </c>
      <c r="B19" s="860"/>
      <c r="C19" s="244" t="s">
        <v>549</v>
      </c>
      <c r="D19" s="248">
        <v>77905</v>
      </c>
      <c r="E19" s="248"/>
      <c r="F19" s="50">
        <f>F20+F24+F32+F42</f>
        <v>6043493.4799999995</v>
      </c>
      <c r="G19" s="50">
        <f>G20+G24+G32+G42</f>
        <v>3434986.84</v>
      </c>
    </row>
    <row r="20" spans="1:7" ht="15.75" x14ac:dyDescent="0.25">
      <c r="A20" s="288" t="s">
        <v>586</v>
      </c>
      <c r="B20" s="294" t="s">
        <v>98</v>
      </c>
      <c r="C20" s="249" t="s">
        <v>550</v>
      </c>
      <c r="D20" s="252"/>
      <c r="E20" s="252"/>
      <c r="F20" s="50">
        <f>SUM(F21:F23)</f>
        <v>487256.41</v>
      </c>
      <c r="G20" s="51">
        <f>SUM(G21:G23)</f>
        <v>382338.16</v>
      </c>
    </row>
    <row r="21" spans="1:7" ht="13.5" customHeight="1" x14ac:dyDescent="0.25">
      <c r="A21" s="288"/>
      <c r="B21" s="287" t="s">
        <v>644</v>
      </c>
      <c r="C21" s="246" t="s">
        <v>551</v>
      </c>
      <c r="D21" s="247"/>
      <c r="E21" s="247"/>
      <c r="F21" s="208">
        <v>0</v>
      </c>
      <c r="G21" s="208">
        <v>0</v>
      </c>
    </row>
    <row r="22" spans="1:7" ht="15.75" x14ac:dyDescent="0.25">
      <c r="A22" s="288"/>
      <c r="B22" s="287" t="s">
        <v>645</v>
      </c>
      <c r="C22" s="253" t="s">
        <v>552</v>
      </c>
      <c r="D22" s="247"/>
      <c r="E22" s="247"/>
      <c r="F22" s="208">
        <v>0</v>
      </c>
      <c r="G22" s="208">
        <v>0</v>
      </c>
    </row>
    <row r="23" spans="1:7" ht="15.75" x14ac:dyDescent="0.25">
      <c r="A23" s="288"/>
      <c r="B23" s="287" t="s">
        <v>646</v>
      </c>
      <c r="C23" s="253" t="s">
        <v>553</v>
      </c>
      <c r="D23" s="247"/>
      <c r="E23" s="247"/>
      <c r="F23" s="208">
        <v>487256.41</v>
      </c>
      <c r="G23" s="208">
        <v>382338.16</v>
      </c>
    </row>
    <row r="24" spans="1:7" ht="14.25" customHeight="1" x14ac:dyDescent="0.25">
      <c r="A24" s="288" t="s">
        <v>592</v>
      </c>
      <c r="B24" s="282" t="s">
        <v>99</v>
      </c>
      <c r="C24" s="249" t="s">
        <v>554</v>
      </c>
      <c r="D24" s="254">
        <f>SUM(D25:D31)</f>
        <v>327</v>
      </c>
      <c r="E24" s="254">
        <f>SUM(E25:E31)</f>
        <v>0</v>
      </c>
      <c r="F24" s="50">
        <f>SUM(F25:F31)</f>
        <v>28319.52</v>
      </c>
      <c r="G24" s="51">
        <f>SUM(G25:G31)</f>
        <v>28739.81</v>
      </c>
    </row>
    <row r="25" spans="1:7" ht="15.75" x14ac:dyDescent="0.25">
      <c r="A25" s="817"/>
      <c r="B25" s="287" t="s">
        <v>647</v>
      </c>
      <c r="C25" s="253" t="s">
        <v>555</v>
      </c>
      <c r="D25" s="247"/>
      <c r="E25" s="247"/>
      <c r="F25" s="208">
        <v>28319.52</v>
      </c>
      <c r="G25" s="208">
        <v>28739.81</v>
      </c>
    </row>
    <row r="26" spans="1:7" ht="15.75" x14ac:dyDescent="0.25">
      <c r="A26" s="817"/>
      <c r="B26" s="287" t="s">
        <v>648</v>
      </c>
      <c r="C26" s="253" t="s">
        <v>556</v>
      </c>
      <c r="D26" s="247"/>
      <c r="E26" s="247"/>
      <c r="F26" s="208">
        <v>0</v>
      </c>
      <c r="G26" s="208">
        <v>0</v>
      </c>
    </row>
    <row r="27" spans="1:7" ht="15.75" x14ac:dyDescent="0.25">
      <c r="A27" s="817"/>
      <c r="B27" s="284" t="s">
        <v>649</v>
      </c>
      <c r="C27" s="253" t="s">
        <v>557</v>
      </c>
      <c r="D27" s="247"/>
      <c r="E27" s="247"/>
      <c r="F27" s="208">
        <v>0</v>
      </c>
      <c r="G27" s="208">
        <v>0</v>
      </c>
    </row>
    <row r="28" spans="1:7" ht="15.75" x14ac:dyDescent="0.25">
      <c r="A28" s="817"/>
      <c r="B28" s="284" t="s">
        <v>650</v>
      </c>
      <c r="C28" s="253" t="s">
        <v>558</v>
      </c>
      <c r="D28" s="247"/>
      <c r="E28" s="247"/>
      <c r="F28" s="208">
        <v>0</v>
      </c>
      <c r="G28" s="208">
        <v>0</v>
      </c>
    </row>
    <row r="29" spans="1:7" ht="15.75" x14ac:dyDescent="0.25">
      <c r="A29" s="817"/>
      <c r="B29" s="284" t="s">
        <v>651</v>
      </c>
      <c r="C29" s="253" t="s">
        <v>559</v>
      </c>
      <c r="D29" s="247">
        <v>327</v>
      </c>
      <c r="E29" s="247"/>
      <c r="F29" s="208">
        <v>0</v>
      </c>
      <c r="G29" s="208">
        <v>0</v>
      </c>
    </row>
    <row r="30" spans="1:7" ht="15.75" x14ac:dyDescent="0.25">
      <c r="A30" s="817"/>
      <c r="B30" s="284" t="s">
        <v>652</v>
      </c>
      <c r="C30" s="253" t="s">
        <v>560</v>
      </c>
      <c r="D30" s="247"/>
      <c r="E30" s="247"/>
      <c r="F30" s="208">
        <v>0</v>
      </c>
      <c r="G30" s="208">
        <v>0</v>
      </c>
    </row>
    <row r="31" spans="1:7" ht="15.75" x14ac:dyDescent="0.25">
      <c r="A31" s="817"/>
      <c r="B31" s="284" t="s">
        <v>632</v>
      </c>
      <c r="C31" s="253" t="s">
        <v>561</v>
      </c>
      <c r="D31" s="247"/>
      <c r="E31" s="247"/>
      <c r="F31" s="208">
        <v>0</v>
      </c>
      <c r="G31" s="208">
        <v>0</v>
      </c>
    </row>
    <row r="32" spans="1:7" ht="15.75" x14ac:dyDescent="0.25">
      <c r="A32" s="288" t="s">
        <v>603</v>
      </c>
      <c r="B32" s="282" t="s">
        <v>100</v>
      </c>
      <c r="C32" s="249" t="s">
        <v>562</v>
      </c>
      <c r="D32" s="254">
        <f>SUM(D33:D41)</f>
        <v>306</v>
      </c>
      <c r="E32" s="254">
        <f>SUM(E33:E41)</f>
        <v>0</v>
      </c>
      <c r="F32" s="50">
        <f>SUM(F33:F41)</f>
        <v>5527917.5499999998</v>
      </c>
      <c r="G32" s="51">
        <f>SUM(G33:G41)</f>
        <v>3023908.87</v>
      </c>
    </row>
    <row r="33" spans="1:7" ht="15.75" x14ac:dyDescent="0.25">
      <c r="A33" s="817"/>
      <c r="B33" s="284" t="s">
        <v>630</v>
      </c>
      <c r="C33" s="253" t="s">
        <v>563</v>
      </c>
      <c r="D33" s="247">
        <v>133</v>
      </c>
      <c r="E33" s="247"/>
      <c r="F33" s="208">
        <v>3311604.35</v>
      </c>
      <c r="G33" s="208">
        <v>1035451.37</v>
      </c>
    </row>
    <row r="34" spans="1:7" ht="15.75" x14ac:dyDescent="0.25">
      <c r="A34" s="817"/>
      <c r="B34" s="284" t="s">
        <v>653</v>
      </c>
      <c r="C34" s="253" t="s">
        <v>564</v>
      </c>
      <c r="D34" s="248">
        <v>25</v>
      </c>
      <c r="E34" s="248"/>
      <c r="F34" s="208">
        <v>854344.57</v>
      </c>
      <c r="G34" s="208">
        <v>794394.67</v>
      </c>
    </row>
    <row r="35" spans="1:7" ht="15.75" x14ac:dyDescent="0.25">
      <c r="A35" s="817"/>
      <c r="B35" s="284" t="s">
        <v>654</v>
      </c>
      <c r="C35" s="253" t="s">
        <v>565</v>
      </c>
      <c r="D35" s="247"/>
      <c r="E35" s="247"/>
      <c r="F35" s="208">
        <v>466268.01</v>
      </c>
      <c r="G35" s="208">
        <v>460642.21</v>
      </c>
    </row>
    <row r="36" spans="1:7" ht="15.75" x14ac:dyDescent="0.25">
      <c r="A36" s="817"/>
      <c r="B36" s="284" t="s">
        <v>655</v>
      </c>
      <c r="C36" s="253" t="s">
        <v>566</v>
      </c>
      <c r="D36" s="247"/>
      <c r="E36" s="247"/>
      <c r="F36" s="208">
        <v>885593.55</v>
      </c>
      <c r="G36" s="208">
        <v>726341.46</v>
      </c>
    </row>
    <row r="37" spans="1:7" ht="31.5" x14ac:dyDescent="0.25">
      <c r="A37" s="817"/>
      <c r="B37" s="284" t="s">
        <v>656</v>
      </c>
      <c r="C37" s="253" t="s">
        <v>567</v>
      </c>
      <c r="D37" s="247"/>
      <c r="E37" s="247"/>
      <c r="F37" s="208">
        <v>0</v>
      </c>
      <c r="G37" s="208">
        <v>0</v>
      </c>
    </row>
    <row r="38" spans="1:7" ht="30" customHeight="1" x14ac:dyDescent="0.25">
      <c r="A38" s="817"/>
      <c r="B38" s="284" t="s">
        <v>661</v>
      </c>
      <c r="C38" s="253" t="s">
        <v>568</v>
      </c>
      <c r="D38" s="247"/>
      <c r="E38" s="247"/>
      <c r="F38" s="208">
        <v>0</v>
      </c>
      <c r="G38" s="208">
        <v>0</v>
      </c>
    </row>
    <row r="39" spans="1:7" ht="15.75" x14ac:dyDescent="0.25">
      <c r="A39" s="817"/>
      <c r="B39" s="284" t="s">
        <v>657</v>
      </c>
      <c r="C39" s="253" t="s">
        <v>569</v>
      </c>
      <c r="D39" s="247"/>
      <c r="E39" s="247"/>
      <c r="F39" s="208">
        <v>0</v>
      </c>
      <c r="G39" s="208">
        <v>0</v>
      </c>
    </row>
    <row r="40" spans="1:7" ht="15.75" x14ac:dyDescent="0.25">
      <c r="A40" s="817"/>
      <c r="B40" s="284" t="s">
        <v>658</v>
      </c>
      <c r="C40" s="253" t="s">
        <v>570</v>
      </c>
      <c r="D40" s="247"/>
      <c r="E40" s="247"/>
      <c r="F40" s="208">
        <v>0</v>
      </c>
      <c r="G40" s="208">
        <v>0</v>
      </c>
    </row>
    <row r="41" spans="1:7" ht="15.75" x14ac:dyDescent="0.25">
      <c r="A41" s="818"/>
      <c r="B41" s="284" t="s">
        <v>101</v>
      </c>
      <c r="C41" s="253" t="s">
        <v>571</v>
      </c>
      <c r="D41" s="247">
        <v>148</v>
      </c>
      <c r="E41" s="247"/>
      <c r="F41" s="208">
        <v>10107.07</v>
      </c>
      <c r="G41" s="208">
        <v>7079.16</v>
      </c>
    </row>
    <row r="42" spans="1:7" ht="15" customHeight="1" x14ac:dyDescent="0.25">
      <c r="A42" s="290" t="s">
        <v>622</v>
      </c>
      <c r="B42" s="282" t="s">
        <v>102</v>
      </c>
      <c r="C42" s="249" t="s">
        <v>572</v>
      </c>
      <c r="D42" s="254">
        <f>SUM(D43:D45)</f>
        <v>0</v>
      </c>
      <c r="E42" s="254">
        <f>SUM(E43:E45)</f>
        <v>0</v>
      </c>
      <c r="F42" s="50">
        <f>SUM(F43:F45)</f>
        <v>0</v>
      </c>
      <c r="G42" s="51">
        <f>SUM(G43:G45)</f>
        <v>0</v>
      </c>
    </row>
    <row r="43" spans="1:7" ht="15.75" x14ac:dyDescent="0.25">
      <c r="A43" s="817"/>
      <c r="B43" s="284" t="s">
        <v>659</v>
      </c>
      <c r="C43" s="253" t="s">
        <v>573</v>
      </c>
      <c r="D43" s="247"/>
      <c r="E43" s="247"/>
      <c r="F43" s="208">
        <v>0</v>
      </c>
      <c r="G43" s="280">
        <v>0</v>
      </c>
    </row>
    <row r="44" spans="1:7" ht="15.75" x14ac:dyDescent="0.25">
      <c r="A44" s="817"/>
      <c r="B44" s="284" t="s">
        <v>631</v>
      </c>
      <c r="C44" s="253" t="s">
        <v>574</v>
      </c>
      <c r="D44" s="247"/>
      <c r="E44" s="247"/>
      <c r="F44" s="208">
        <v>0</v>
      </c>
      <c r="G44" s="280">
        <v>0</v>
      </c>
    </row>
    <row r="45" spans="1:7" ht="15.75" x14ac:dyDescent="0.25">
      <c r="A45" s="818"/>
      <c r="B45" s="284" t="s">
        <v>103</v>
      </c>
      <c r="C45" s="253" t="s">
        <v>575</v>
      </c>
      <c r="D45" s="247"/>
      <c r="E45" s="247"/>
      <c r="F45" s="208">
        <v>0</v>
      </c>
      <c r="G45" s="280">
        <v>0</v>
      </c>
    </row>
    <row r="46" spans="1:7" ht="14.25" customHeight="1" x14ac:dyDescent="0.25">
      <c r="A46" s="857" t="s">
        <v>104</v>
      </c>
      <c r="B46" s="858"/>
      <c r="C46" s="244" t="s">
        <v>576</v>
      </c>
      <c r="D46" s="255">
        <f>SUM(D47:D48)</f>
        <v>77272</v>
      </c>
      <c r="E46" s="255">
        <f>SUM(E47:E48)</f>
        <v>0</v>
      </c>
      <c r="F46" s="50">
        <f>SUM(F47:F48)</f>
        <v>15273847.040000001</v>
      </c>
      <c r="G46" s="51">
        <f>SUM(G47:G48)</f>
        <v>13964168.559999999</v>
      </c>
    </row>
    <row r="47" spans="1:7" ht="14.25" customHeight="1" x14ac:dyDescent="0.25">
      <c r="A47" s="817"/>
      <c r="B47" s="284" t="s">
        <v>660</v>
      </c>
      <c r="C47" s="253" t="s">
        <v>577</v>
      </c>
      <c r="D47" s="247"/>
      <c r="E47" s="247"/>
      <c r="F47" s="208">
        <v>2015.31</v>
      </c>
      <c r="G47" s="208">
        <v>319.86</v>
      </c>
    </row>
    <row r="48" spans="1:7" ht="15.75" x14ac:dyDescent="0.25">
      <c r="A48" s="817"/>
      <c r="B48" s="284" t="s">
        <v>105</v>
      </c>
      <c r="C48" s="253" t="s">
        <v>578</v>
      </c>
      <c r="D48" s="247">
        <v>77272</v>
      </c>
      <c r="E48" s="247"/>
      <c r="F48" s="208">
        <v>15271831.73</v>
      </c>
      <c r="G48" s="208">
        <v>13963848.699999999</v>
      </c>
    </row>
    <row r="49" spans="1:7" ht="17.25" customHeight="1" x14ac:dyDescent="0.25">
      <c r="A49" s="861" t="s">
        <v>106</v>
      </c>
      <c r="B49" s="862"/>
      <c r="C49" s="256" t="s">
        <v>579</v>
      </c>
      <c r="D49" s="257">
        <f>D6+D19</f>
        <v>285885</v>
      </c>
      <c r="E49" s="257">
        <f>E6+E19</f>
        <v>0</v>
      </c>
      <c r="F49" s="50">
        <f>F6+F19+F46</f>
        <v>55607054.309999995</v>
      </c>
      <c r="G49" s="51">
        <f>G6+G19+G46</f>
        <v>50933768.469999999</v>
      </c>
    </row>
    <row r="50" spans="1:7" ht="18" customHeight="1" x14ac:dyDescent="0.25">
      <c r="A50" s="258"/>
      <c r="B50" s="258"/>
      <c r="C50" s="259"/>
      <c r="D50" s="258"/>
      <c r="E50" s="258"/>
      <c r="F50" s="261"/>
      <c r="G50" s="261"/>
    </row>
    <row r="51" spans="1:7" ht="18" customHeight="1" x14ac:dyDescent="0.25">
      <c r="A51" s="258"/>
      <c r="B51" s="258"/>
      <c r="C51" s="259"/>
      <c r="D51" s="258"/>
      <c r="E51" s="258"/>
      <c r="F51" s="260"/>
      <c r="G51" s="261"/>
    </row>
    <row r="52" spans="1:7" ht="18" customHeight="1" x14ac:dyDescent="0.25">
      <c r="A52" s="258"/>
      <c r="B52" s="258" t="s">
        <v>131</v>
      </c>
      <c r="C52" s="258"/>
      <c r="D52" s="258"/>
      <c r="E52" s="258"/>
      <c r="F52" s="260"/>
      <c r="G52" s="261"/>
    </row>
    <row r="53" spans="1:7" ht="18" customHeight="1" x14ac:dyDescent="0.25">
      <c r="A53" s="258"/>
      <c r="B53" s="799" t="s">
        <v>1342</v>
      </c>
      <c r="C53" s="799"/>
      <c r="D53" s="258"/>
      <c r="E53" s="258"/>
      <c r="F53" s="260"/>
      <c r="G53" s="261"/>
    </row>
    <row r="54" spans="1:7" ht="18" customHeight="1" x14ac:dyDescent="0.25">
      <c r="B54" s="574" t="s">
        <v>108</v>
      </c>
      <c r="C54" s="575"/>
    </row>
  </sheetData>
  <mergeCells count="18">
    <mergeCell ref="B53:C53"/>
    <mergeCell ref="A46:B46"/>
    <mergeCell ref="A47:A48"/>
    <mergeCell ref="A19:B19"/>
    <mergeCell ref="A49:B49"/>
    <mergeCell ref="A33:A41"/>
    <mergeCell ref="A43:A45"/>
    <mergeCell ref="A25:A31"/>
    <mergeCell ref="A1:G1"/>
    <mergeCell ref="A8:A10"/>
    <mergeCell ref="A14:A16"/>
    <mergeCell ref="A2:G2"/>
    <mergeCell ref="G3:G4"/>
    <mergeCell ref="A3:B4"/>
    <mergeCell ref="C3:C4"/>
    <mergeCell ref="D3:F4"/>
    <mergeCell ref="A5:B5"/>
    <mergeCell ref="A6:B6"/>
  </mergeCells>
  <phoneticPr fontId="98" type="noConversion"/>
  <printOptions horizontalCentered="1" verticalCentered="1"/>
  <pageMargins left="0.35433070866141736" right="0.31496062992125984" top="0.51181102362204722" bottom="0.35" header="0.51181102362204722" footer="0.35433070866141736"/>
  <pageSetup paperSize="9" scale="7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730" t="s">
        <v>534</v>
      </c>
      <c r="B1" s="731"/>
      <c r="C1" s="731"/>
      <c r="D1" s="731"/>
      <c r="E1" s="731"/>
      <c r="F1" s="864"/>
    </row>
    <row r="2" spans="1:6" ht="19.5" customHeight="1" x14ac:dyDescent="0.25">
      <c r="A2" s="863" t="s">
        <v>395</v>
      </c>
      <c r="B2" s="863"/>
      <c r="C2" s="863"/>
      <c r="D2" s="863"/>
      <c r="E2" s="863"/>
      <c r="F2" s="863"/>
    </row>
    <row r="3" spans="1:6" ht="42" customHeight="1" x14ac:dyDescent="0.2">
      <c r="A3" s="225" t="s">
        <v>410</v>
      </c>
      <c r="B3" s="226" t="s">
        <v>411</v>
      </c>
      <c r="C3" s="233" t="s">
        <v>580</v>
      </c>
      <c r="D3" s="226" t="s">
        <v>530</v>
      </c>
      <c r="E3" s="226" t="s">
        <v>531</v>
      </c>
      <c r="F3" s="226" t="s">
        <v>532</v>
      </c>
    </row>
    <row r="4" spans="1:6" ht="15.75" x14ac:dyDescent="0.25">
      <c r="A4" s="227" t="s">
        <v>412</v>
      </c>
      <c r="B4" s="227" t="s">
        <v>413</v>
      </c>
      <c r="C4" s="228"/>
      <c r="D4" s="228"/>
      <c r="E4" s="228"/>
      <c r="F4" s="228"/>
    </row>
    <row r="5" spans="1:6" ht="15.75" x14ac:dyDescent="0.25">
      <c r="A5" s="232" t="s">
        <v>414</v>
      </c>
      <c r="B5" s="227" t="s">
        <v>415</v>
      </c>
      <c r="C5" s="228"/>
      <c r="D5" s="228"/>
      <c r="E5" s="228"/>
      <c r="F5" s="228"/>
    </row>
    <row r="6" spans="1:6" ht="15.75" x14ac:dyDescent="0.25">
      <c r="A6" s="227" t="s">
        <v>416</v>
      </c>
      <c r="B6" s="227" t="s">
        <v>417</v>
      </c>
      <c r="C6" s="228"/>
      <c r="D6" s="228"/>
      <c r="E6" s="228"/>
      <c r="F6" s="228"/>
    </row>
    <row r="7" spans="1:6" ht="15.75" x14ac:dyDescent="0.25">
      <c r="A7" s="227" t="s">
        <v>418</v>
      </c>
      <c r="B7" s="227" t="s">
        <v>419</v>
      </c>
      <c r="C7" s="228"/>
      <c r="D7" s="228"/>
      <c r="E7" s="228"/>
      <c r="F7" s="228"/>
    </row>
    <row r="8" spans="1:6" ht="15.75" x14ac:dyDescent="0.25">
      <c r="A8" s="231" t="s">
        <v>535</v>
      </c>
      <c r="B8" s="227" t="s">
        <v>420</v>
      </c>
      <c r="C8" s="228"/>
      <c r="D8" s="228"/>
      <c r="E8" s="228"/>
      <c r="F8" s="228"/>
    </row>
    <row r="9" spans="1:6" ht="15.75" x14ac:dyDescent="0.25">
      <c r="A9" s="227" t="s">
        <v>421</v>
      </c>
      <c r="B9" s="227" t="s">
        <v>422</v>
      </c>
      <c r="C9" s="228"/>
      <c r="D9" s="228"/>
      <c r="E9" s="228"/>
      <c r="F9" s="228"/>
    </row>
    <row r="10" spans="1:6" ht="15.75" x14ac:dyDescent="0.25">
      <c r="A10" s="227" t="s">
        <v>423</v>
      </c>
      <c r="B10" s="227" t="s">
        <v>424</v>
      </c>
      <c r="C10" s="228"/>
      <c r="D10" s="228"/>
      <c r="E10" s="228"/>
      <c r="F10" s="228"/>
    </row>
    <row r="11" spans="1:6" ht="15.75" x14ac:dyDescent="0.25">
      <c r="A11" s="227" t="s">
        <v>425</v>
      </c>
      <c r="B11" s="227" t="s">
        <v>426</v>
      </c>
      <c r="C11" s="228"/>
      <c r="D11" s="228"/>
      <c r="E11" s="228"/>
      <c r="F11" s="228"/>
    </row>
    <row r="12" spans="1:6" ht="15.75" x14ac:dyDescent="0.25">
      <c r="A12" s="232" t="s">
        <v>427</v>
      </c>
      <c r="B12" s="227" t="s">
        <v>428</v>
      </c>
      <c r="C12" s="228"/>
      <c r="D12" s="228"/>
      <c r="E12" s="228"/>
      <c r="F12" s="228"/>
    </row>
    <row r="13" spans="1:6" ht="15.75" x14ac:dyDescent="0.25">
      <c r="A13" s="227" t="s">
        <v>429</v>
      </c>
      <c r="B13" s="227" t="s">
        <v>430</v>
      </c>
      <c r="C13" s="228"/>
      <c r="D13" s="228"/>
      <c r="E13" s="228"/>
      <c r="F13" s="228"/>
    </row>
    <row r="14" spans="1:6" ht="15.75" x14ac:dyDescent="0.25">
      <c r="A14" s="227" t="s">
        <v>431</v>
      </c>
      <c r="B14" s="227" t="s">
        <v>432</v>
      </c>
      <c r="C14" s="228"/>
      <c r="D14" s="228"/>
      <c r="E14" s="228"/>
      <c r="F14" s="228"/>
    </row>
    <row r="15" spans="1:6" ht="15.75" x14ac:dyDescent="0.25">
      <c r="A15" s="227" t="s">
        <v>433</v>
      </c>
      <c r="B15" s="227" t="s">
        <v>434</v>
      </c>
      <c r="C15" s="228"/>
      <c r="D15" s="228"/>
      <c r="E15" s="228"/>
      <c r="F15" s="228"/>
    </row>
    <row r="16" spans="1:6" ht="15.75" x14ac:dyDescent="0.25">
      <c r="A16" s="227" t="s">
        <v>435</v>
      </c>
      <c r="B16" s="227" t="s">
        <v>436</v>
      </c>
      <c r="C16" s="228"/>
      <c r="D16" s="228"/>
      <c r="E16" s="228"/>
      <c r="F16" s="228"/>
    </row>
    <row r="17" spans="1:6" ht="15.75" x14ac:dyDescent="0.25">
      <c r="A17" s="227" t="s">
        <v>437</v>
      </c>
      <c r="B17" s="227" t="s">
        <v>438</v>
      </c>
      <c r="C17" s="228"/>
      <c r="D17" s="228"/>
      <c r="E17" s="228"/>
      <c r="F17" s="228"/>
    </row>
    <row r="18" spans="1:6" ht="15.75" x14ac:dyDescent="0.25">
      <c r="A18" s="227" t="s">
        <v>439</v>
      </c>
      <c r="B18" s="227" t="s">
        <v>440</v>
      </c>
      <c r="C18" s="228"/>
      <c r="D18" s="228"/>
      <c r="E18" s="228"/>
      <c r="F18" s="228"/>
    </row>
    <row r="19" spans="1:6" ht="15.75" x14ac:dyDescent="0.25">
      <c r="A19" s="227" t="s">
        <v>441</v>
      </c>
      <c r="B19" s="227" t="s">
        <v>442</v>
      </c>
      <c r="C19" s="228"/>
      <c r="D19" s="228"/>
      <c r="E19" s="228"/>
      <c r="F19" s="228"/>
    </row>
    <row r="20" spans="1:6" ht="15.75" x14ac:dyDescent="0.25">
      <c r="A20" s="227" t="s">
        <v>443</v>
      </c>
      <c r="B20" s="227" t="s">
        <v>444</v>
      </c>
      <c r="C20" s="228"/>
      <c r="D20" s="228"/>
      <c r="E20" s="228"/>
      <c r="F20" s="228"/>
    </row>
    <row r="21" spans="1:6" ht="15.75" x14ac:dyDescent="0.25">
      <c r="A21" s="227" t="s">
        <v>445</v>
      </c>
      <c r="B21" s="227" t="s">
        <v>446</v>
      </c>
      <c r="C21" s="228"/>
      <c r="D21" s="228"/>
      <c r="E21" s="228"/>
      <c r="F21" s="228"/>
    </row>
    <row r="22" spans="1:6" ht="15.75" x14ac:dyDescent="0.25">
      <c r="A22" s="227" t="s">
        <v>447</v>
      </c>
      <c r="B22" s="227" t="s">
        <v>448</v>
      </c>
      <c r="C22" s="228"/>
      <c r="D22" s="228"/>
      <c r="E22" s="228"/>
      <c r="F22" s="228"/>
    </row>
    <row r="23" spans="1:6" ht="15.75" x14ac:dyDescent="0.25">
      <c r="A23" s="227" t="s">
        <v>449</v>
      </c>
      <c r="B23" s="227" t="s">
        <v>450</v>
      </c>
      <c r="C23" s="228"/>
      <c r="D23" s="228"/>
      <c r="E23" s="228"/>
      <c r="F23" s="228"/>
    </row>
    <row r="24" spans="1:6" ht="15.75" x14ac:dyDescent="0.25">
      <c r="A24" s="232" t="s">
        <v>451</v>
      </c>
      <c r="B24" s="227" t="s">
        <v>452</v>
      </c>
      <c r="C24" s="228"/>
      <c r="D24" s="228"/>
      <c r="E24" s="228"/>
      <c r="F24" s="228"/>
    </row>
    <row r="25" spans="1:6" ht="15.75" x14ac:dyDescent="0.25">
      <c r="A25" s="227" t="s">
        <v>453</v>
      </c>
      <c r="B25" s="227" t="s">
        <v>454</v>
      </c>
      <c r="C25" s="228"/>
      <c r="D25" s="228"/>
      <c r="E25" s="228"/>
      <c r="F25" s="228"/>
    </row>
    <row r="26" spans="1:6" ht="15.75" x14ac:dyDescent="0.25">
      <c r="A26" s="227" t="s">
        <v>455</v>
      </c>
      <c r="B26" s="227" t="s">
        <v>456</v>
      </c>
      <c r="C26" s="228"/>
      <c r="D26" s="228"/>
      <c r="E26" s="228"/>
      <c r="F26" s="228"/>
    </row>
    <row r="27" spans="1:6" ht="15.75" x14ac:dyDescent="0.25">
      <c r="A27" s="227" t="s">
        <v>457</v>
      </c>
      <c r="B27" s="227" t="s">
        <v>458</v>
      </c>
      <c r="C27" s="228"/>
      <c r="D27" s="228"/>
      <c r="E27" s="228"/>
      <c r="F27" s="228"/>
    </row>
    <row r="28" spans="1:6" ht="15.75" x14ac:dyDescent="0.25">
      <c r="A28" s="227" t="s">
        <v>459</v>
      </c>
      <c r="B28" s="227" t="s">
        <v>460</v>
      </c>
      <c r="C28" s="228"/>
      <c r="D28" s="228"/>
      <c r="E28" s="228"/>
      <c r="F28" s="228"/>
    </row>
    <row r="29" spans="1:6" ht="15.75" x14ac:dyDescent="0.25">
      <c r="A29" s="227" t="s">
        <v>461</v>
      </c>
      <c r="B29" s="227" t="s">
        <v>462</v>
      </c>
      <c r="C29" s="228"/>
      <c r="D29" s="228"/>
      <c r="E29" s="228"/>
      <c r="F29" s="228"/>
    </row>
    <row r="30" spans="1:6" ht="15.75" x14ac:dyDescent="0.25">
      <c r="A30" s="227" t="s">
        <v>463</v>
      </c>
      <c r="B30" s="227" t="s">
        <v>464</v>
      </c>
      <c r="C30" s="228"/>
      <c r="D30" s="228"/>
      <c r="E30" s="228"/>
      <c r="F30" s="228"/>
    </row>
    <row r="31" spans="1:6" ht="15.75" x14ac:dyDescent="0.25">
      <c r="A31" s="227" t="s">
        <v>465</v>
      </c>
      <c r="B31" s="227" t="s">
        <v>466</v>
      </c>
      <c r="C31" s="228"/>
      <c r="D31" s="228"/>
      <c r="E31" s="228"/>
      <c r="F31" s="228"/>
    </row>
    <row r="32" spans="1:6" ht="15.75" x14ac:dyDescent="0.25">
      <c r="A32" s="227" t="s">
        <v>467</v>
      </c>
      <c r="B32" s="227" t="s">
        <v>468</v>
      </c>
      <c r="C32" s="228"/>
      <c r="D32" s="228"/>
      <c r="E32" s="228"/>
      <c r="F32" s="228"/>
    </row>
    <row r="33" spans="1:6" ht="15.75" x14ac:dyDescent="0.25">
      <c r="A33" s="232" t="s">
        <v>469</v>
      </c>
      <c r="B33" s="227" t="s">
        <v>470</v>
      </c>
      <c r="C33" s="228"/>
      <c r="D33" s="228"/>
      <c r="E33" s="228"/>
      <c r="F33" s="228"/>
    </row>
    <row r="34" spans="1:6" ht="15.75" x14ac:dyDescent="0.25">
      <c r="A34" s="227" t="s">
        <v>471</v>
      </c>
      <c r="B34" s="227" t="s">
        <v>472</v>
      </c>
      <c r="C34" s="228"/>
      <c r="D34" s="228"/>
      <c r="E34" s="228"/>
      <c r="F34" s="228"/>
    </row>
    <row r="35" spans="1:6" ht="15.75" x14ac:dyDescent="0.25">
      <c r="A35" s="227" t="s">
        <v>473</v>
      </c>
      <c r="B35" s="227" t="s">
        <v>474</v>
      </c>
      <c r="C35" s="228"/>
      <c r="D35" s="228"/>
      <c r="E35" s="228"/>
      <c r="F35" s="228"/>
    </row>
    <row r="36" spans="1:6" ht="15.75" x14ac:dyDescent="0.25">
      <c r="A36" s="227" t="s">
        <v>475</v>
      </c>
      <c r="B36" s="227" t="s">
        <v>476</v>
      </c>
      <c r="C36" s="228"/>
      <c r="D36" s="228"/>
      <c r="E36" s="228"/>
      <c r="F36" s="228"/>
    </row>
    <row r="37" spans="1:6" ht="15.75" x14ac:dyDescent="0.25">
      <c r="A37" s="227" t="s">
        <v>477</v>
      </c>
      <c r="B37" s="227" t="s">
        <v>478</v>
      </c>
      <c r="C37" s="228"/>
      <c r="D37" s="228"/>
      <c r="E37" s="228"/>
      <c r="F37" s="228"/>
    </row>
    <row r="38" spans="1:6" ht="15.75" x14ac:dyDescent="0.25">
      <c r="A38" s="227" t="s">
        <v>479</v>
      </c>
      <c r="B38" s="227" t="s">
        <v>480</v>
      </c>
      <c r="C38" s="228"/>
      <c r="D38" s="228"/>
      <c r="E38" s="228"/>
      <c r="F38" s="228"/>
    </row>
    <row r="39" spans="1:6" ht="15.75" x14ac:dyDescent="0.25">
      <c r="A39" s="227" t="s">
        <v>481</v>
      </c>
      <c r="B39" s="227" t="s">
        <v>482</v>
      </c>
      <c r="C39" s="228"/>
      <c r="D39" s="228"/>
      <c r="E39" s="228"/>
      <c r="F39" s="228"/>
    </row>
    <row r="40" spans="1:6" ht="15.75" x14ac:dyDescent="0.25">
      <c r="A40" s="232" t="s">
        <v>483</v>
      </c>
      <c r="B40" s="227" t="s">
        <v>484</v>
      </c>
      <c r="C40" s="228"/>
      <c r="D40" s="228"/>
      <c r="E40" s="228"/>
      <c r="F40" s="228"/>
    </row>
    <row r="41" spans="1:6" ht="15.75" x14ac:dyDescent="0.25">
      <c r="A41" s="227" t="s">
        <v>485</v>
      </c>
      <c r="B41" s="227" t="s">
        <v>486</v>
      </c>
      <c r="C41" s="228"/>
      <c r="D41" s="228"/>
      <c r="E41" s="228"/>
      <c r="F41" s="228"/>
    </row>
    <row r="42" spans="1:6" ht="15.75" x14ac:dyDescent="0.25">
      <c r="A42" s="227" t="s">
        <v>487</v>
      </c>
      <c r="B42" s="227" t="s">
        <v>488</v>
      </c>
      <c r="C42" s="228"/>
      <c r="D42" s="228"/>
      <c r="E42" s="228"/>
      <c r="F42" s="228"/>
    </row>
    <row r="43" spans="1:6" ht="15.75" x14ac:dyDescent="0.25">
      <c r="A43" s="227" t="s">
        <v>489</v>
      </c>
      <c r="B43" s="227" t="s">
        <v>490</v>
      </c>
      <c r="C43" s="228"/>
      <c r="D43" s="228"/>
      <c r="E43" s="228"/>
      <c r="F43" s="228"/>
    </row>
    <row r="44" spans="1:6" ht="15.75" x14ac:dyDescent="0.25">
      <c r="A44" s="227" t="s">
        <v>491</v>
      </c>
      <c r="B44" s="227" t="s">
        <v>492</v>
      </c>
      <c r="C44" s="228"/>
      <c r="D44" s="228"/>
      <c r="E44" s="228"/>
      <c r="F44" s="228"/>
    </row>
    <row r="45" spans="1:6" ht="15.75" x14ac:dyDescent="0.25">
      <c r="A45" s="232" t="s">
        <v>493</v>
      </c>
      <c r="B45" s="227" t="s">
        <v>494</v>
      </c>
      <c r="C45" s="228"/>
      <c r="D45" s="228"/>
      <c r="E45" s="228"/>
      <c r="F45" s="228"/>
    </row>
    <row r="46" spans="1:6" ht="15.75" x14ac:dyDescent="0.25">
      <c r="A46" s="227" t="s">
        <v>495</v>
      </c>
      <c r="B46" s="227" t="s">
        <v>496</v>
      </c>
      <c r="C46" s="228"/>
      <c r="D46" s="228"/>
      <c r="E46" s="228"/>
      <c r="F46" s="228"/>
    </row>
    <row r="47" spans="1:6" ht="15.75" x14ac:dyDescent="0.25">
      <c r="A47" s="227" t="s">
        <v>487</v>
      </c>
      <c r="B47" s="227" t="s">
        <v>497</v>
      </c>
      <c r="C47" s="228"/>
      <c r="D47" s="228"/>
      <c r="E47" s="228"/>
      <c r="F47" s="228"/>
    </row>
    <row r="48" spans="1:6" ht="15.75" x14ac:dyDescent="0.25">
      <c r="A48" s="227" t="s">
        <v>498</v>
      </c>
      <c r="B48" s="227" t="s">
        <v>499</v>
      </c>
      <c r="C48" s="228"/>
      <c r="D48" s="228"/>
      <c r="E48" s="228"/>
      <c r="F48" s="228"/>
    </row>
    <row r="49" spans="1:6" ht="15.75" x14ac:dyDescent="0.25">
      <c r="A49" s="227" t="s">
        <v>500</v>
      </c>
      <c r="B49" s="227" t="s">
        <v>501</v>
      </c>
      <c r="C49" s="228"/>
      <c r="D49" s="228"/>
      <c r="E49" s="228"/>
      <c r="F49" s="228"/>
    </row>
    <row r="50" spans="1:6" ht="15.75" x14ac:dyDescent="0.25">
      <c r="A50" s="227" t="s">
        <v>502</v>
      </c>
      <c r="B50" s="227" t="s">
        <v>503</v>
      </c>
      <c r="C50" s="228"/>
      <c r="D50" s="228"/>
      <c r="E50" s="228"/>
      <c r="F50" s="228"/>
    </row>
    <row r="51" spans="1:6" ht="15.75" x14ac:dyDescent="0.25">
      <c r="A51" s="227" t="s">
        <v>489</v>
      </c>
      <c r="B51" s="227" t="s">
        <v>504</v>
      </c>
      <c r="C51" s="228"/>
      <c r="D51" s="228"/>
      <c r="E51" s="228"/>
      <c r="F51" s="228"/>
    </row>
    <row r="52" spans="1:6" ht="15.75" x14ac:dyDescent="0.25">
      <c r="A52" s="227" t="s">
        <v>505</v>
      </c>
      <c r="B52" s="227" t="s">
        <v>506</v>
      </c>
      <c r="C52" s="228"/>
      <c r="D52" s="228"/>
      <c r="E52" s="228"/>
      <c r="F52" s="228"/>
    </row>
    <row r="53" spans="1:6" ht="15.75" x14ac:dyDescent="0.25">
      <c r="A53" s="227" t="s">
        <v>491</v>
      </c>
      <c r="B53" s="227" t="s">
        <v>507</v>
      </c>
      <c r="C53" s="228"/>
      <c r="D53" s="228"/>
      <c r="E53" s="228"/>
      <c r="F53" s="228"/>
    </row>
    <row r="54" spans="1:6" ht="15.75" x14ac:dyDescent="0.25">
      <c r="A54" s="232" t="s">
        <v>508</v>
      </c>
      <c r="B54" s="227" t="s">
        <v>509</v>
      </c>
      <c r="C54" s="228"/>
      <c r="D54" s="228"/>
      <c r="E54" s="228"/>
      <c r="F54" s="228"/>
    </row>
    <row r="55" spans="1:6" ht="15.75" x14ac:dyDescent="0.25">
      <c r="A55" s="227" t="s">
        <v>510</v>
      </c>
      <c r="B55" s="227" t="s">
        <v>511</v>
      </c>
      <c r="C55" s="228"/>
      <c r="D55" s="228"/>
      <c r="E55" s="228"/>
      <c r="F55" s="228"/>
    </row>
    <row r="56" spans="1:6" ht="15.75" x14ac:dyDescent="0.25">
      <c r="A56" s="227" t="s">
        <v>512</v>
      </c>
      <c r="B56" s="227" t="s">
        <v>513</v>
      </c>
      <c r="C56" s="228"/>
      <c r="D56" s="228"/>
      <c r="E56" s="228"/>
      <c r="F56" s="228"/>
    </row>
    <row r="57" spans="1:6" ht="15.75" x14ac:dyDescent="0.25">
      <c r="A57" s="227" t="s">
        <v>514</v>
      </c>
      <c r="B57" s="227" t="s">
        <v>515</v>
      </c>
      <c r="C57" s="228"/>
      <c r="D57" s="228"/>
      <c r="E57" s="228"/>
      <c r="F57" s="228"/>
    </row>
    <row r="58" spans="1:6" ht="15.75" x14ac:dyDescent="0.25">
      <c r="A58" s="227" t="s">
        <v>516</v>
      </c>
      <c r="B58" s="227" t="s">
        <v>517</v>
      </c>
      <c r="C58" s="228"/>
      <c r="D58" s="228"/>
      <c r="E58" s="228"/>
      <c r="F58" s="228"/>
    </row>
    <row r="59" spans="1:6" ht="15.75" x14ac:dyDescent="0.25">
      <c r="A59" s="227" t="s">
        <v>518</v>
      </c>
      <c r="B59" s="227" t="s">
        <v>519</v>
      </c>
      <c r="C59" s="228"/>
      <c r="D59" s="228"/>
      <c r="E59" s="228"/>
      <c r="F59" s="228"/>
    </row>
    <row r="60" spans="1:6" ht="15.75" x14ac:dyDescent="0.25">
      <c r="A60" s="227" t="s">
        <v>520</v>
      </c>
      <c r="B60" s="227" t="s">
        <v>521</v>
      </c>
      <c r="C60" s="228"/>
      <c r="D60" s="228"/>
      <c r="E60" s="228"/>
      <c r="F60" s="228"/>
    </row>
    <row r="61" spans="1:6" ht="15.75" x14ac:dyDescent="0.25">
      <c r="A61" s="232" t="s">
        <v>522</v>
      </c>
      <c r="B61" s="227" t="s">
        <v>523</v>
      </c>
      <c r="C61" s="228"/>
      <c r="D61" s="228"/>
      <c r="E61" s="228"/>
      <c r="F61" s="228"/>
    </row>
    <row r="62" spans="1:6" ht="15.75" x14ac:dyDescent="0.25">
      <c r="A62" s="227" t="s">
        <v>524</v>
      </c>
      <c r="B62" s="227" t="s">
        <v>525</v>
      </c>
      <c r="C62" s="228"/>
      <c r="D62" s="228"/>
      <c r="E62" s="228"/>
      <c r="F62" s="228"/>
    </row>
    <row r="63" spans="1:6" ht="15.75" x14ac:dyDescent="0.25">
      <c r="A63" s="227" t="s">
        <v>526</v>
      </c>
      <c r="B63" s="227" t="s">
        <v>527</v>
      </c>
      <c r="C63" s="228"/>
      <c r="D63" s="228"/>
      <c r="E63" s="228"/>
      <c r="F63" s="228"/>
    </row>
    <row r="64" spans="1:6" ht="15.75" x14ac:dyDescent="0.25">
      <c r="A64" s="229" t="s">
        <v>528</v>
      </c>
      <c r="B64" s="230"/>
      <c r="C64" s="228"/>
      <c r="D64" s="228"/>
      <c r="E64" s="228"/>
      <c r="F64" s="228"/>
    </row>
    <row r="65" spans="1:6" ht="15.75" x14ac:dyDescent="0.25">
      <c r="A65" s="99"/>
      <c r="B65" s="99"/>
      <c r="C65" s="99"/>
      <c r="D65" s="99"/>
      <c r="E65" s="99"/>
      <c r="F65" s="99"/>
    </row>
    <row r="66" spans="1:6" ht="15.75" x14ac:dyDescent="0.25">
      <c r="A66" s="99"/>
      <c r="B66" s="99"/>
      <c r="C66" s="99"/>
      <c r="D66" s="99"/>
      <c r="E66" s="99"/>
      <c r="F66" s="99"/>
    </row>
    <row r="67" spans="1:6" ht="15.75" x14ac:dyDescent="0.25">
      <c r="A67" s="99"/>
      <c r="B67" s="99"/>
      <c r="C67" s="99"/>
      <c r="D67" s="99"/>
      <c r="E67" s="99"/>
      <c r="F67" s="99"/>
    </row>
  </sheetData>
  <mergeCells count="2">
    <mergeCell ref="A2:F2"/>
    <mergeCell ref="A1:F1"/>
  </mergeCells>
  <phoneticPr fontId="9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enableFormatConditionsCalculation="0">
    <tabColor indexed="60"/>
    <pageSetUpPr fitToPage="1"/>
  </sheetPr>
  <dimension ref="A1:D95"/>
  <sheetViews>
    <sheetView zoomScaleNormal="100" workbookViewId="0">
      <pane xSplit="1" ySplit="2" topLeftCell="B3" activePane="bottomRight" state="frozen"/>
      <selection activeCell="G22" sqref="G22"/>
      <selection pane="topRight" activeCell="G22" sqref="G22"/>
      <selection pane="bottomLeft" activeCell="G22" sqref="G22"/>
      <selection pane="bottomRight" activeCell="B3" sqref="B3"/>
    </sheetView>
  </sheetViews>
  <sheetFormatPr defaultRowHeight="15.75" x14ac:dyDescent="0.2"/>
  <cols>
    <col min="1" max="1" width="19.5703125" style="35" customWidth="1"/>
    <col min="2" max="2" width="110.7109375" style="10" customWidth="1"/>
  </cols>
  <sheetData>
    <row r="1" spans="1:3" ht="19.5" thickBot="1" x14ac:dyDescent="0.25">
      <c r="A1" s="624" t="s">
        <v>175</v>
      </c>
      <c r="B1" s="625"/>
    </row>
    <row r="2" spans="1:3" x14ac:dyDescent="0.2">
      <c r="A2" s="298" t="s">
        <v>1165</v>
      </c>
      <c r="B2" s="298" t="s">
        <v>1243</v>
      </c>
    </row>
    <row r="3" spans="1:3" ht="150.75" customHeight="1" x14ac:dyDescent="0.2">
      <c r="A3" s="300" t="s">
        <v>1166</v>
      </c>
      <c r="B3" s="299" t="s">
        <v>1267</v>
      </c>
    </row>
    <row r="4" spans="1:3" ht="56.25" customHeight="1" x14ac:dyDescent="0.2">
      <c r="A4" s="300" t="s">
        <v>1167</v>
      </c>
      <c r="B4" s="300" t="s">
        <v>977</v>
      </c>
    </row>
    <row r="5" spans="1:3" ht="47.25" x14ac:dyDescent="0.2">
      <c r="A5" s="300" t="s">
        <v>933</v>
      </c>
      <c r="B5" s="299" t="s">
        <v>4</v>
      </c>
    </row>
    <row r="6" spans="1:3" ht="302.25" customHeight="1" x14ac:dyDescent="0.2">
      <c r="A6" s="300" t="s">
        <v>934</v>
      </c>
      <c r="B6" s="300" t="s">
        <v>265</v>
      </c>
    </row>
    <row r="7" spans="1:3" ht="31.5" x14ac:dyDescent="0.2">
      <c r="A7" s="300" t="s">
        <v>935</v>
      </c>
      <c r="B7" s="299" t="s">
        <v>1260</v>
      </c>
    </row>
    <row r="8" spans="1:3" ht="47.25" x14ac:dyDescent="0.2">
      <c r="A8" s="301" t="s">
        <v>1164</v>
      </c>
      <c r="B8" s="301" t="s">
        <v>869</v>
      </c>
    </row>
    <row r="9" spans="1:3" x14ac:dyDescent="0.2">
      <c r="A9" s="302" t="s">
        <v>844</v>
      </c>
      <c r="B9" s="302" t="s">
        <v>206</v>
      </c>
    </row>
    <row r="10" spans="1:3" ht="31.5" x14ac:dyDescent="0.2">
      <c r="A10" s="306" t="s">
        <v>997</v>
      </c>
      <c r="B10" s="303" t="s">
        <v>845</v>
      </c>
    </row>
    <row r="11" spans="1:3" ht="63" x14ac:dyDescent="0.2">
      <c r="A11" s="301" t="s">
        <v>1158</v>
      </c>
      <c r="B11" s="301" t="s">
        <v>832</v>
      </c>
    </row>
    <row r="12" spans="1:3" ht="78.75" x14ac:dyDescent="0.2">
      <c r="A12" s="304" t="s">
        <v>1159</v>
      </c>
      <c r="B12" s="304" t="s">
        <v>38</v>
      </c>
    </row>
    <row r="13" spans="1:3" ht="36" customHeight="1" x14ac:dyDescent="0.2">
      <c r="A13" s="305" t="s">
        <v>1160</v>
      </c>
      <c r="B13" s="407" t="s">
        <v>1331</v>
      </c>
    </row>
    <row r="14" spans="1:3" ht="63" x14ac:dyDescent="0.2">
      <c r="A14" s="302" t="s">
        <v>1161</v>
      </c>
      <c r="B14" s="367" t="s">
        <v>198</v>
      </c>
      <c r="C14" s="147"/>
    </row>
    <row r="15" spans="1:3" ht="78.75" x14ac:dyDescent="0.2">
      <c r="A15" s="302" t="s">
        <v>1162</v>
      </c>
      <c r="B15" s="367" t="s">
        <v>256</v>
      </c>
    </row>
    <row r="16" spans="1:3" x14ac:dyDescent="0.2">
      <c r="A16" s="302" t="s">
        <v>929</v>
      </c>
      <c r="B16" s="302" t="s">
        <v>833</v>
      </c>
    </row>
    <row r="17" spans="1:4" ht="47.25" x14ac:dyDescent="0.2">
      <c r="A17" s="301" t="s">
        <v>921</v>
      </c>
      <c r="B17" s="301" t="s">
        <v>207</v>
      </c>
    </row>
    <row r="18" spans="1:4" ht="72.75" customHeight="1" x14ac:dyDescent="0.2">
      <c r="A18" s="301" t="s">
        <v>1155</v>
      </c>
      <c r="B18" s="301" t="s">
        <v>208</v>
      </c>
    </row>
    <row r="19" spans="1:4" ht="31.5" x14ac:dyDescent="0.2">
      <c r="A19" s="301" t="s">
        <v>1247</v>
      </c>
      <c r="B19" s="301" t="s">
        <v>1195</v>
      </c>
    </row>
    <row r="20" spans="1:4" x14ac:dyDescent="0.2">
      <c r="A20" s="305" t="s">
        <v>874</v>
      </c>
      <c r="B20" s="305" t="s">
        <v>875</v>
      </c>
      <c r="D20">
        <f>(D18*0.8+D19*0.8)</f>
        <v>0</v>
      </c>
    </row>
    <row r="21" spans="1:4" x14ac:dyDescent="0.2">
      <c r="A21" s="305" t="s">
        <v>1090</v>
      </c>
      <c r="B21" s="367" t="s">
        <v>209</v>
      </c>
    </row>
    <row r="22" spans="1:4" ht="31.5" x14ac:dyDescent="0.2">
      <c r="A22" s="305" t="s">
        <v>860</v>
      </c>
      <c r="B22" s="302" t="s">
        <v>210</v>
      </c>
    </row>
    <row r="23" spans="1:4" x14ac:dyDescent="0.2">
      <c r="A23" s="392" t="s">
        <v>302</v>
      </c>
      <c r="B23" s="360" t="s">
        <v>303</v>
      </c>
    </row>
    <row r="24" spans="1:4" ht="51.75" customHeight="1" x14ac:dyDescent="0.2">
      <c r="A24" s="301" t="s">
        <v>913</v>
      </c>
      <c r="B24" s="301" t="s">
        <v>211</v>
      </c>
    </row>
    <row r="25" spans="1:4" ht="63" x14ac:dyDescent="0.2">
      <c r="A25" s="301" t="s">
        <v>1156</v>
      </c>
      <c r="B25" s="301" t="s">
        <v>212</v>
      </c>
    </row>
    <row r="26" spans="1:4" ht="31.5" x14ac:dyDescent="0.2">
      <c r="A26" s="301" t="s">
        <v>1087</v>
      </c>
      <c r="B26" s="301" t="s">
        <v>663</v>
      </c>
    </row>
    <row r="27" spans="1:4" s="136" customFormat="1" ht="213.6" customHeight="1" x14ac:dyDescent="0.2">
      <c r="A27" s="301" t="s">
        <v>1300</v>
      </c>
      <c r="B27" s="301" t="s">
        <v>72</v>
      </c>
    </row>
    <row r="28" spans="1:4" ht="31.5" x14ac:dyDescent="0.2">
      <c r="A28" s="305" t="s">
        <v>1196</v>
      </c>
      <c r="B28" s="305" t="s">
        <v>73</v>
      </c>
    </row>
    <row r="29" spans="1:4" ht="78.75" x14ac:dyDescent="0.2">
      <c r="A29" s="302" t="s">
        <v>1197</v>
      </c>
      <c r="B29" s="302" t="s">
        <v>1141</v>
      </c>
      <c r="C29" s="462"/>
    </row>
    <row r="30" spans="1:4" ht="31.5" x14ac:dyDescent="0.2">
      <c r="A30" s="305" t="s">
        <v>1198</v>
      </c>
      <c r="B30" s="305" t="s">
        <v>1080</v>
      </c>
    </row>
    <row r="31" spans="1:4" x14ac:dyDescent="0.2">
      <c r="A31" s="305" t="s">
        <v>1199</v>
      </c>
      <c r="B31" s="305" t="s">
        <v>1081</v>
      </c>
    </row>
    <row r="32" spans="1:4" x14ac:dyDescent="0.2">
      <c r="A32" s="305" t="s">
        <v>1200</v>
      </c>
      <c r="B32" s="305" t="s">
        <v>1109</v>
      </c>
    </row>
    <row r="33" spans="1:2" x14ac:dyDescent="0.2">
      <c r="A33" s="305" t="s">
        <v>1201</v>
      </c>
      <c r="B33" s="305" t="s">
        <v>820</v>
      </c>
    </row>
    <row r="34" spans="1:2" ht="78.75" x14ac:dyDescent="0.2">
      <c r="A34" s="305" t="s">
        <v>1263</v>
      </c>
      <c r="B34" s="305" t="s">
        <v>213</v>
      </c>
    </row>
    <row r="35" spans="1:2" ht="36.75" customHeight="1" x14ac:dyDescent="0.2">
      <c r="A35" s="305" t="s">
        <v>1082</v>
      </c>
      <c r="B35" s="305" t="s">
        <v>214</v>
      </c>
    </row>
    <row r="36" spans="1:2" ht="63" customHeight="1" x14ac:dyDescent="0.2">
      <c r="A36" s="305" t="s">
        <v>1083</v>
      </c>
      <c r="B36" s="305" t="s">
        <v>215</v>
      </c>
    </row>
    <row r="37" spans="1:2" ht="63" x14ac:dyDescent="0.2">
      <c r="A37" s="305" t="s">
        <v>1084</v>
      </c>
      <c r="B37" s="305" t="s">
        <v>836</v>
      </c>
    </row>
    <row r="38" spans="1:2" ht="31.5" x14ac:dyDescent="0.2">
      <c r="A38" s="305" t="s">
        <v>1085</v>
      </c>
      <c r="B38" s="305" t="s">
        <v>834</v>
      </c>
    </row>
    <row r="39" spans="1:2" ht="20.25" customHeight="1" x14ac:dyDescent="0.2">
      <c r="A39" s="302" t="s">
        <v>1086</v>
      </c>
      <c r="B39" s="302" t="s">
        <v>973</v>
      </c>
    </row>
    <row r="40" spans="1:2" ht="53.25" customHeight="1" x14ac:dyDescent="0.2">
      <c r="A40" s="301" t="s">
        <v>914</v>
      </c>
      <c r="B40" s="301" t="s">
        <v>273</v>
      </c>
    </row>
    <row r="41" spans="1:2" ht="84.75" customHeight="1" x14ac:dyDescent="0.2">
      <c r="A41" s="305" t="s">
        <v>53</v>
      </c>
      <c r="B41" s="305" t="s">
        <v>54</v>
      </c>
    </row>
    <row r="42" spans="1:2" ht="105" customHeight="1" x14ac:dyDescent="0.2">
      <c r="A42" s="302" t="s">
        <v>846</v>
      </c>
      <c r="B42" s="305" t="s">
        <v>61</v>
      </c>
    </row>
    <row r="43" spans="1:2" ht="48" customHeight="1" x14ac:dyDescent="0.2">
      <c r="A43" s="305" t="s">
        <v>274</v>
      </c>
      <c r="B43" s="305" t="s">
        <v>59</v>
      </c>
    </row>
    <row r="44" spans="1:2" ht="25.5" customHeight="1" x14ac:dyDescent="0.2">
      <c r="A44" s="305" t="s">
        <v>1157</v>
      </c>
      <c r="B44" s="305" t="s">
        <v>60</v>
      </c>
    </row>
    <row r="45" spans="1:2" ht="31.5" x14ac:dyDescent="0.2">
      <c r="A45" s="505" t="s">
        <v>937</v>
      </c>
      <c r="B45" s="505" t="s">
        <v>299</v>
      </c>
    </row>
    <row r="46" spans="1:2" ht="31.5" x14ac:dyDescent="0.2">
      <c r="A46" s="505" t="s">
        <v>300</v>
      </c>
      <c r="B46" s="505" t="s">
        <v>301</v>
      </c>
    </row>
    <row r="47" spans="1:2" ht="31.5" x14ac:dyDescent="0.2">
      <c r="A47" s="301" t="s">
        <v>1202</v>
      </c>
      <c r="B47" s="301" t="s">
        <v>1210</v>
      </c>
    </row>
    <row r="48" spans="1:2" ht="31.5" x14ac:dyDescent="0.2">
      <c r="A48" s="302" t="s">
        <v>1111</v>
      </c>
      <c r="B48" s="302" t="s">
        <v>835</v>
      </c>
    </row>
    <row r="49" spans="1:2" ht="63" x14ac:dyDescent="0.2">
      <c r="A49" s="301" t="s">
        <v>915</v>
      </c>
      <c r="B49" s="301" t="s">
        <v>74</v>
      </c>
    </row>
    <row r="50" spans="1:2" x14ac:dyDescent="0.2">
      <c r="A50" s="305" t="s">
        <v>405</v>
      </c>
      <c r="B50" s="414" t="s">
        <v>197</v>
      </c>
    </row>
    <row r="51" spans="1:2" ht="31.5" x14ac:dyDescent="0.2">
      <c r="A51" s="302" t="s">
        <v>975</v>
      </c>
      <c r="B51" s="302" t="s">
        <v>1112</v>
      </c>
    </row>
    <row r="52" spans="1:2" ht="18.600000000000001" customHeight="1" x14ac:dyDescent="0.2">
      <c r="A52" s="305" t="s">
        <v>856</v>
      </c>
      <c r="B52" s="305" t="s">
        <v>16</v>
      </c>
    </row>
    <row r="53" spans="1:2" ht="50.25" customHeight="1" x14ac:dyDescent="0.2">
      <c r="A53" s="301" t="s">
        <v>1246</v>
      </c>
      <c r="B53" s="301" t="s">
        <v>75</v>
      </c>
    </row>
    <row r="54" spans="1:2" s="136" customFormat="1" ht="31.5" x14ac:dyDescent="0.2">
      <c r="A54" s="301" t="s">
        <v>1138</v>
      </c>
      <c r="B54" s="301" t="s">
        <v>275</v>
      </c>
    </row>
    <row r="55" spans="1:2" s="136" customFormat="1" x14ac:dyDescent="0.2">
      <c r="A55" s="461" t="s">
        <v>1325</v>
      </c>
      <c r="B55" s="461" t="s">
        <v>217</v>
      </c>
    </row>
    <row r="56" spans="1:2" s="136" customFormat="1" ht="31.5" x14ac:dyDescent="0.2">
      <c r="A56" s="367" t="s">
        <v>1211</v>
      </c>
      <c r="B56" s="367" t="s">
        <v>1113</v>
      </c>
    </row>
    <row r="57" spans="1:2" s="136" customFormat="1" ht="31.5" x14ac:dyDescent="0.2">
      <c r="A57" s="414" t="s">
        <v>397</v>
      </c>
      <c r="B57" s="414" t="s">
        <v>17</v>
      </c>
    </row>
    <row r="58" spans="1:2" s="136" customFormat="1" ht="34.5" x14ac:dyDescent="0.2">
      <c r="A58" s="414" t="s">
        <v>182</v>
      </c>
      <c r="B58" s="415" t="s">
        <v>839</v>
      </c>
    </row>
    <row r="59" spans="1:2" s="136" customFormat="1" ht="18.75" x14ac:dyDescent="0.2">
      <c r="A59" s="414" t="s">
        <v>216</v>
      </c>
      <c r="B59" s="415" t="s">
        <v>840</v>
      </c>
    </row>
    <row r="60" spans="1:2" s="136" customFormat="1" ht="47.25" x14ac:dyDescent="0.2">
      <c r="A60" s="392" t="s">
        <v>218</v>
      </c>
      <c r="B60" s="479" t="s">
        <v>219</v>
      </c>
    </row>
    <row r="61" spans="1:2" ht="47.25" x14ac:dyDescent="0.2">
      <c r="A61" s="301" t="s">
        <v>916</v>
      </c>
      <c r="B61" s="301" t="s">
        <v>1126</v>
      </c>
    </row>
    <row r="62" spans="1:2" ht="31.5" x14ac:dyDescent="0.2">
      <c r="A62" s="302" t="s">
        <v>1063</v>
      </c>
      <c r="B62" s="302" t="s">
        <v>1064</v>
      </c>
    </row>
    <row r="63" spans="1:2" ht="47.25" x14ac:dyDescent="0.2">
      <c r="A63" s="414" t="s">
        <v>28</v>
      </c>
      <c r="B63" s="414" t="s">
        <v>195</v>
      </c>
    </row>
    <row r="64" spans="1:2" ht="47.25" x14ac:dyDescent="0.2">
      <c r="A64" s="414" t="s">
        <v>29</v>
      </c>
      <c r="B64" s="414" t="s">
        <v>196</v>
      </c>
    </row>
    <row r="65" spans="1:2" ht="47.25" x14ac:dyDescent="0.2">
      <c r="A65" s="367" t="s">
        <v>1062</v>
      </c>
      <c r="B65" s="367" t="s">
        <v>199</v>
      </c>
    </row>
    <row r="66" spans="1:2" ht="47.25" x14ac:dyDescent="0.2">
      <c r="A66" s="414" t="s">
        <v>30</v>
      </c>
      <c r="B66" s="367" t="s">
        <v>58</v>
      </c>
    </row>
    <row r="67" spans="1:2" s="139" customFormat="1" ht="31.5" x14ac:dyDescent="0.2">
      <c r="A67" s="301" t="s">
        <v>917</v>
      </c>
      <c r="B67" s="301" t="s">
        <v>180</v>
      </c>
    </row>
    <row r="68" spans="1:2" s="136" customFormat="1" ht="31.5" x14ac:dyDescent="0.2">
      <c r="A68" s="302" t="s">
        <v>1139</v>
      </c>
      <c r="B68" s="302" t="s">
        <v>1140</v>
      </c>
    </row>
    <row r="69" spans="1:2" ht="31.5" x14ac:dyDescent="0.2">
      <c r="A69" s="302" t="s">
        <v>1212</v>
      </c>
      <c r="B69" s="302" t="s">
        <v>176</v>
      </c>
    </row>
    <row r="70" spans="1:2" ht="34.5" customHeight="1" x14ac:dyDescent="0.2">
      <c r="A70" s="301" t="s">
        <v>1302</v>
      </c>
      <c r="B70" s="301" t="s">
        <v>181</v>
      </c>
    </row>
    <row r="71" spans="1:2" ht="34.5" customHeight="1" x14ac:dyDescent="0.2">
      <c r="A71" s="461" t="s">
        <v>177</v>
      </c>
      <c r="B71" s="461" t="s">
        <v>310</v>
      </c>
    </row>
    <row r="72" spans="1:2" ht="21" customHeight="1" x14ac:dyDescent="0.2">
      <c r="A72" s="302" t="s">
        <v>1303</v>
      </c>
      <c r="B72" s="302" t="s">
        <v>1301</v>
      </c>
    </row>
    <row r="73" spans="1:2" ht="53.25" customHeight="1" x14ac:dyDescent="0.2">
      <c r="A73" s="305" t="s">
        <v>930</v>
      </c>
      <c r="B73" s="305" t="s">
        <v>1152</v>
      </c>
    </row>
    <row r="74" spans="1:2" ht="36" customHeight="1" x14ac:dyDescent="0.2">
      <c r="A74" s="302" t="s">
        <v>972</v>
      </c>
      <c r="B74" s="302" t="s">
        <v>179</v>
      </c>
    </row>
    <row r="75" spans="1:2" ht="31.5" x14ac:dyDescent="0.2">
      <c r="A75" s="389" t="s">
        <v>841</v>
      </c>
      <c r="B75" s="414" t="s">
        <v>276</v>
      </c>
    </row>
    <row r="76" spans="1:2" ht="84.75" customHeight="1" x14ac:dyDescent="0.2">
      <c r="A76" s="301" t="s">
        <v>1088</v>
      </c>
      <c r="B76" s="301" t="s">
        <v>178</v>
      </c>
    </row>
    <row r="77" spans="1:2" ht="18" customHeight="1" x14ac:dyDescent="0.2">
      <c r="A77" s="301" t="s">
        <v>979</v>
      </c>
      <c r="B77" s="301" t="s">
        <v>861</v>
      </c>
    </row>
    <row r="78" spans="1:2" ht="19.5" customHeight="1" x14ac:dyDescent="0.2">
      <c r="A78" s="305" t="s">
        <v>1264</v>
      </c>
      <c r="B78" s="305" t="s">
        <v>936</v>
      </c>
    </row>
    <row r="79" spans="1:2" ht="21" customHeight="1" x14ac:dyDescent="0.2">
      <c r="A79" s="305" t="s">
        <v>978</v>
      </c>
      <c r="B79" s="305" t="s">
        <v>1265</v>
      </c>
    </row>
    <row r="80" spans="1:2" ht="31.5" customHeight="1" x14ac:dyDescent="0.2">
      <c r="A80" s="305" t="s">
        <v>1266</v>
      </c>
      <c r="B80" s="305" t="s">
        <v>1284</v>
      </c>
    </row>
    <row r="81" spans="1:2" ht="35.25" customHeight="1" x14ac:dyDescent="0.2">
      <c r="A81" s="305" t="s">
        <v>949</v>
      </c>
      <c r="B81" s="305" t="s">
        <v>950</v>
      </c>
    </row>
    <row r="82" spans="1:2" ht="35.25" customHeight="1" x14ac:dyDescent="0.2">
      <c r="A82" s="305" t="s">
        <v>951</v>
      </c>
      <c r="B82" s="305" t="s">
        <v>952</v>
      </c>
    </row>
    <row r="83" spans="1:2" ht="47.25" x14ac:dyDescent="0.2">
      <c r="A83" s="302" t="s">
        <v>953</v>
      </c>
      <c r="B83" s="302" t="s">
        <v>1226</v>
      </c>
    </row>
    <row r="84" spans="1:2" ht="31.5" x14ac:dyDescent="0.2">
      <c r="A84" s="302" t="s">
        <v>944</v>
      </c>
      <c r="B84" s="302" t="s">
        <v>183</v>
      </c>
    </row>
    <row r="85" spans="1:2" ht="61.5" customHeight="1" x14ac:dyDescent="0.2">
      <c r="A85" s="301" t="s">
        <v>1091</v>
      </c>
      <c r="B85" s="301" t="s">
        <v>185</v>
      </c>
    </row>
    <row r="86" spans="1:2" s="120" customFormat="1" ht="47.25" x14ac:dyDescent="0.2">
      <c r="A86" s="305" t="s">
        <v>55</v>
      </c>
      <c r="B86" s="305" t="s">
        <v>184</v>
      </c>
    </row>
    <row r="87" spans="1:2" ht="141.75" x14ac:dyDescent="0.2">
      <c r="A87" s="301" t="s">
        <v>1304</v>
      </c>
      <c r="B87" s="301" t="s">
        <v>186</v>
      </c>
    </row>
    <row r="88" spans="1:2" ht="37.5" customHeight="1" x14ac:dyDescent="0.2">
      <c r="A88" s="301" t="s">
        <v>1203</v>
      </c>
      <c r="B88" s="301" t="s">
        <v>1262</v>
      </c>
    </row>
    <row r="89" spans="1:2" ht="31.5" x14ac:dyDescent="0.2">
      <c r="A89" s="301" t="s">
        <v>931</v>
      </c>
      <c r="B89" s="301" t="s">
        <v>968</v>
      </c>
    </row>
    <row r="90" spans="1:2" ht="47.25" x14ac:dyDescent="0.2">
      <c r="A90" s="461" t="s">
        <v>8</v>
      </c>
      <c r="B90" s="461" t="s">
        <v>255</v>
      </c>
    </row>
    <row r="91" spans="1:2" ht="66.75" customHeight="1" x14ac:dyDescent="0.2">
      <c r="A91" s="301" t="s">
        <v>1233</v>
      </c>
      <c r="B91" s="476" t="s">
        <v>9</v>
      </c>
    </row>
    <row r="92" spans="1:2" ht="31.5" x14ac:dyDescent="0.2">
      <c r="A92" s="301" t="s">
        <v>633</v>
      </c>
      <c r="B92" s="301" t="s">
        <v>19</v>
      </c>
    </row>
    <row r="93" spans="1:2" ht="31.5" x14ac:dyDescent="0.2">
      <c r="A93" s="301" t="s">
        <v>634</v>
      </c>
      <c r="B93" s="301" t="s">
        <v>254</v>
      </c>
    </row>
    <row r="94" spans="1:2" ht="31.5" x14ac:dyDescent="0.2">
      <c r="A94" s="301" t="s">
        <v>635</v>
      </c>
      <c r="B94" s="301" t="s">
        <v>20</v>
      </c>
    </row>
    <row r="95" spans="1:2" ht="31.5" x14ac:dyDescent="0.2">
      <c r="A95" s="301" t="s">
        <v>636</v>
      </c>
      <c r="B95" s="301" t="s">
        <v>18</v>
      </c>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65"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enableFormatConditionsCalculation="0">
    <tabColor indexed="51"/>
  </sheetPr>
  <dimension ref="A1:H58"/>
  <sheetViews>
    <sheetView zoomScale="80" zoomScaleNormal="80" workbookViewId="0">
      <pane xSplit="1" ySplit="2" topLeftCell="B33" activePane="bottomRight" state="frozen"/>
      <selection activeCell="G22" sqref="G22"/>
      <selection pane="topRight" activeCell="G22" sqref="G22"/>
      <selection pane="bottomLeft" activeCell="G22" sqref="G22"/>
      <selection pane="bottomRight" activeCell="B39" sqref="B39"/>
    </sheetView>
  </sheetViews>
  <sheetFormatPr defaultRowHeight="15.75" x14ac:dyDescent="0.2"/>
  <cols>
    <col min="1" max="1" width="9.42578125" style="120" customWidth="1"/>
    <col min="2" max="2" width="32.5703125" style="124" customWidth="1"/>
    <col min="3" max="3" width="163.140625" style="122" customWidth="1"/>
    <col min="4" max="4" width="11.28515625" style="120" customWidth="1"/>
    <col min="5" max="5" width="13.5703125" style="120" customWidth="1"/>
    <col min="6" max="16384" width="9.140625" style="120"/>
  </cols>
  <sheetData>
    <row r="1" spans="1:5" ht="29.45" customHeight="1" thickBot="1" x14ac:dyDescent="0.25">
      <c r="A1" s="624" t="s">
        <v>187</v>
      </c>
      <c r="B1" s="626"/>
      <c r="C1" s="625"/>
    </row>
    <row r="2" spans="1:5" s="142" customFormat="1" ht="48" customHeight="1" x14ac:dyDescent="0.2">
      <c r="A2" s="140" t="s">
        <v>1165</v>
      </c>
      <c r="B2" s="143" t="s">
        <v>945</v>
      </c>
      <c r="C2" s="141" t="s">
        <v>946</v>
      </c>
    </row>
    <row r="3" spans="1:5" ht="31.5" x14ac:dyDescent="0.2">
      <c r="A3" s="214" t="s">
        <v>1164</v>
      </c>
      <c r="B3" s="119" t="s">
        <v>220</v>
      </c>
      <c r="C3" s="76" t="s">
        <v>221</v>
      </c>
    </row>
    <row r="4" spans="1:5" ht="63" x14ac:dyDescent="0.2">
      <c r="A4" s="214" t="s">
        <v>947</v>
      </c>
      <c r="B4" s="119" t="s">
        <v>64</v>
      </c>
      <c r="C4" s="76" t="s">
        <v>65</v>
      </c>
    </row>
    <row r="5" spans="1:5" s="137" customFormat="1" ht="102" customHeight="1" x14ac:dyDescent="0.2">
      <c r="A5" s="214" t="s">
        <v>1158</v>
      </c>
      <c r="B5" s="119" t="s">
        <v>24</v>
      </c>
      <c r="C5" s="76" t="s">
        <v>222</v>
      </c>
    </row>
    <row r="6" spans="1:5" s="137" customFormat="1" ht="46.5" customHeight="1" x14ac:dyDescent="0.2">
      <c r="A6" s="214" t="s">
        <v>969</v>
      </c>
      <c r="B6" s="119" t="s">
        <v>31</v>
      </c>
      <c r="C6" s="121" t="s">
        <v>223</v>
      </c>
    </row>
    <row r="7" spans="1:5" ht="71.25" customHeight="1" x14ac:dyDescent="0.2">
      <c r="A7" s="214" t="s">
        <v>921</v>
      </c>
      <c r="B7" s="467" t="s">
        <v>225</v>
      </c>
      <c r="C7" s="76" t="s">
        <v>224</v>
      </c>
    </row>
    <row r="8" spans="1:5" ht="105.75" customHeight="1" x14ac:dyDescent="0.2">
      <c r="A8" s="214" t="s">
        <v>1247</v>
      </c>
      <c r="B8" s="467" t="s">
        <v>226</v>
      </c>
      <c r="C8" s="468" t="s">
        <v>227</v>
      </c>
    </row>
    <row r="9" spans="1:5" ht="103.5" customHeight="1" x14ac:dyDescent="0.2">
      <c r="A9" s="214" t="s">
        <v>913</v>
      </c>
      <c r="B9" s="119" t="s">
        <v>909</v>
      </c>
      <c r="C9" s="76" t="s">
        <v>269</v>
      </c>
    </row>
    <row r="10" spans="1:5" ht="27.75" customHeight="1" x14ac:dyDescent="0.2">
      <c r="A10" s="214" t="s">
        <v>1156</v>
      </c>
      <c r="B10" s="119" t="s">
        <v>1184</v>
      </c>
      <c r="C10" s="76" t="s">
        <v>1185</v>
      </c>
    </row>
    <row r="11" spans="1:5" ht="63" x14ac:dyDescent="0.2">
      <c r="A11" s="214" t="s">
        <v>1087</v>
      </c>
      <c r="B11" s="119" t="s">
        <v>228</v>
      </c>
      <c r="C11" s="76" t="s">
        <v>229</v>
      </c>
      <c r="D11" s="409"/>
    </row>
    <row r="12" spans="1:5" ht="63" x14ac:dyDescent="0.2">
      <c r="A12" s="214" t="s">
        <v>914</v>
      </c>
      <c r="B12" s="119" t="s">
        <v>62</v>
      </c>
      <c r="C12" s="76" t="s">
        <v>63</v>
      </c>
      <c r="D12" s="409"/>
    </row>
    <row r="13" spans="1:5" ht="77.25" customHeight="1" x14ac:dyDescent="0.2">
      <c r="A13" s="214" t="s">
        <v>1111</v>
      </c>
      <c r="B13" s="119" t="s">
        <v>231</v>
      </c>
      <c r="C13" s="76" t="s">
        <v>230</v>
      </c>
    </row>
    <row r="14" spans="1:5" ht="99.75" customHeight="1" x14ac:dyDescent="0.2">
      <c r="A14" s="214" t="s">
        <v>1202</v>
      </c>
      <c r="B14" s="119" t="s">
        <v>232</v>
      </c>
      <c r="C14" s="76" t="s">
        <v>233</v>
      </c>
    </row>
    <row r="15" spans="1:5" ht="31.5" x14ac:dyDescent="0.2">
      <c r="A15" s="214" t="s">
        <v>915</v>
      </c>
      <c r="B15" s="119" t="s">
        <v>234</v>
      </c>
      <c r="C15" s="76" t="s">
        <v>235</v>
      </c>
    </row>
    <row r="16" spans="1:5" ht="72.75" customHeight="1" x14ac:dyDescent="0.2">
      <c r="A16" s="214" t="s">
        <v>1187</v>
      </c>
      <c r="B16" s="119" t="s">
        <v>271</v>
      </c>
      <c r="C16" s="120"/>
    </row>
    <row r="17" spans="1:8" ht="54" customHeight="1" x14ac:dyDescent="0.2">
      <c r="A17" s="214" t="s">
        <v>1246</v>
      </c>
      <c r="B17" s="119" t="s">
        <v>272</v>
      </c>
      <c r="C17" s="76" t="s">
        <v>270</v>
      </c>
    </row>
    <row r="18" spans="1:8" ht="40.5" customHeight="1" x14ac:dyDescent="0.2">
      <c r="A18" s="214" t="s">
        <v>1138</v>
      </c>
      <c r="B18" s="119" t="s">
        <v>1074</v>
      </c>
      <c r="C18" s="76" t="s">
        <v>1330</v>
      </c>
    </row>
    <row r="19" spans="1:8" ht="42.75" customHeight="1" x14ac:dyDescent="0.2">
      <c r="A19" s="214" t="s">
        <v>1325</v>
      </c>
      <c r="B19" s="119" t="s">
        <v>236</v>
      </c>
      <c r="C19" s="76"/>
      <c r="D19" s="120">
        <f>(D17*0.8+D18*0.8)</f>
        <v>0</v>
      </c>
    </row>
    <row r="20" spans="1:8" ht="47.25" x14ac:dyDescent="0.2">
      <c r="A20" s="214" t="s">
        <v>916</v>
      </c>
      <c r="B20" s="119" t="s">
        <v>238</v>
      </c>
      <c r="C20" s="76" t="s">
        <v>239</v>
      </c>
    </row>
    <row r="21" spans="1:8" ht="57" customHeight="1" x14ac:dyDescent="0.2">
      <c r="A21" s="214" t="s">
        <v>241</v>
      </c>
      <c r="B21" s="119" t="s">
        <v>32</v>
      </c>
      <c r="C21" s="468" t="s">
        <v>237</v>
      </c>
    </row>
    <row r="22" spans="1:8" ht="31.5" x14ac:dyDescent="0.2">
      <c r="A22" s="214" t="s">
        <v>242</v>
      </c>
      <c r="B22" s="119" t="s">
        <v>33</v>
      </c>
      <c r="C22" s="468" t="s">
        <v>34</v>
      </c>
    </row>
    <row r="23" spans="1:8" x14ac:dyDescent="0.2">
      <c r="A23" s="214" t="s">
        <v>243</v>
      </c>
      <c r="B23" s="119" t="s">
        <v>35</v>
      </c>
      <c r="C23" s="468" t="s">
        <v>36</v>
      </c>
    </row>
    <row r="24" spans="1:8" ht="31.5" x14ac:dyDescent="0.2">
      <c r="A24" s="214" t="s">
        <v>244</v>
      </c>
      <c r="B24" s="119" t="s">
        <v>37</v>
      </c>
      <c r="C24" s="468" t="s">
        <v>240</v>
      </c>
    </row>
    <row r="25" spans="1:8" ht="84.75" customHeight="1" x14ac:dyDescent="0.2">
      <c r="A25" s="214" t="s">
        <v>917</v>
      </c>
      <c r="B25" s="467" t="s">
        <v>267</v>
      </c>
      <c r="C25" s="468" t="s">
        <v>268</v>
      </c>
    </row>
    <row r="26" spans="1:8" ht="102.75" customHeight="1" x14ac:dyDescent="0.2">
      <c r="A26" s="214" t="s">
        <v>1302</v>
      </c>
      <c r="B26" s="119" t="s">
        <v>258</v>
      </c>
      <c r="C26" s="76" t="s">
        <v>939</v>
      </c>
    </row>
    <row r="27" spans="1:8" ht="47.25" x14ac:dyDescent="0.2">
      <c r="A27" s="214" t="s">
        <v>1283</v>
      </c>
      <c r="B27" s="119" t="s">
        <v>66</v>
      </c>
      <c r="C27" s="76" t="s">
        <v>67</v>
      </c>
    </row>
    <row r="28" spans="1:8" ht="25.5" customHeight="1" x14ac:dyDescent="0.2">
      <c r="A28" s="214" t="s">
        <v>940</v>
      </c>
      <c r="B28" s="467" t="s">
        <v>257</v>
      </c>
      <c r="C28" s="76" t="s">
        <v>263</v>
      </c>
      <c r="H28" s="120" t="s">
        <v>1089</v>
      </c>
    </row>
    <row r="29" spans="1:8" ht="144" customHeight="1" x14ac:dyDescent="0.2">
      <c r="A29" s="214" t="s">
        <v>942</v>
      </c>
      <c r="B29" s="119" t="s">
        <v>847</v>
      </c>
      <c r="C29" s="76" t="s">
        <v>188</v>
      </c>
    </row>
    <row r="30" spans="1:8" ht="25.5" customHeight="1" x14ac:dyDescent="0.2">
      <c r="A30" s="214" t="s">
        <v>941</v>
      </c>
      <c r="B30" s="467" t="s">
        <v>259</v>
      </c>
      <c r="C30" s="76" t="s">
        <v>262</v>
      </c>
    </row>
    <row r="31" spans="1:8" ht="39.75" customHeight="1" x14ac:dyDescent="0.2">
      <c r="A31" s="214" t="s">
        <v>943</v>
      </c>
      <c r="B31" s="119" t="s">
        <v>948</v>
      </c>
      <c r="C31" s="76" t="s">
        <v>1219</v>
      </c>
    </row>
    <row r="32" spans="1:8" ht="63" x14ac:dyDescent="0.2">
      <c r="A32" s="214" t="s">
        <v>1088</v>
      </c>
      <c r="B32" s="119" t="s">
        <v>0</v>
      </c>
      <c r="C32" s="121" t="s">
        <v>1</v>
      </c>
    </row>
    <row r="33" spans="1:4" ht="51" customHeight="1" x14ac:dyDescent="0.2">
      <c r="A33" s="214" t="s">
        <v>1091</v>
      </c>
      <c r="B33" s="119"/>
      <c r="C33" s="76" t="s">
        <v>266</v>
      </c>
      <c r="D33" s="359"/>
    </row>
    <row r="34" spans="1:4" ht="86.25" customHeight="1" x14ac:dyDescent="0.2">
      <c r="A34" s="214" t="s">
        <v>1220</v>
      </c>
      <c r="B34" s="212"/>
      <c r="C34" s="121" t="s">
        <v>2</v>
      </c>
    </row>
    <row r="35" spans="1:4" ht="64.5" customHeight="1" x14ac:dyDescent="0.2">
      <c r="A35" s="214" t="s">
        <v>1203</v>
      </c>
      <c r="B35" s="119" t="s">
        <v>245</v>
      </c>
      <c r="C35" s="121" t="s">
        <v>1110</v>
      </c>
    </row>
    <row r="36" spans="1:4" ht="65.25" customHeight="1" x14ac:dyDescent="0.2">
      <c r="A36" s="214" t="s">
        <v>931</v>
      </c>
      <c r="B36" s="119" t="s">
        <v>68</v>
      </c>
      <c r="C36" s="76" t="s">
        <v>69</v>
      </c>
    </row>
    <row r="37" spans="1:4" ht="132" customHeight="1" x14ac:dyDescent="0.2">
      <c r="A37" s="214" t="s">
        <v>1233</v>
      </c>
      <c r="B37" s="119" t="s">
        <v>3</v>
      </c>
      <c r="C37" s="76" t="s">
        <v>189</v>
      </c>
    </row>
    <row r="38" spans="1:4" ht="47.25" x14ac:dyDescent="0.2">
      <c r="A38" s="214" t="s">
        <v>1233</v>
      </c>
      <c r="B38" s="391" t="s">
        <v>25</v>
      </c>
      <c r="C38" s="121" t="s">
        <v>260</v>
      </c>
    </row>
    <row r="39" spans="1:4" ht="63.75" thickBot="1" x14ac:dyDescent="0.25">
      <c r="A39" s="214" t="s">
        <v>1233</v>
      </c>
      <c r="B39" s="394" t="s">
        <v>26</v>
      </c>
      <c r="C39" s="393" t="s">
        <v>261</v>
      </c>
    </row>
    <row r="40" spans="1:4" x14ac:dyDescent="0.2">
      <c r="B40" s="123"/>
    </row>
    <row r="41" spans="1:4" x14ac:dyDescent="0.2">
      <c r="B41" s="123"/>
    </row>
    <row r="42" spans="1:4" x14ac:dyDescent="0.2">
      <c r="B42" s="123"/>
    </row>
    <row r="43" spans="1:4" x14ac:dyDescent="0.2">
      <c r="B43" s="123"/>
    </row>
    <row r="44" spans="1:4" x14ac:dyDescent="0.2">
      <c r="B44" s="123"/>
    </row>
    <row r="45" spans="1:4" x14ac:dyDescent="0.2">
      <c r="B45" s="123"/>
    </row>
    <row r="46" spans="1:4" x14ac:dyDescent="0.2">
      <c r="B46" s="123"/>
    </row>
    <row r="47" spans="1:4" x14ac:dyDescent="0.2">
      <c r="B47" s="123"/>
    </row>
    <row r="48" spans="1:4" x14ac:dyDescent="0.2">
      <c r="B48" s="123"/>
    </row>
    <row r="49" spans="2:2" x14ac:dyDescent="0.2">
      <c r="B49" s="123"/>
    </row>
    <row r="50" spans="2:2" x14ac:dyDescent="0.2">
      <c r="B50" s="123"/>
    </row>
    <row r="51" spans="2:2" x14ac:dyDescent="0.2">
      <c r="B51" s="123"/>
    </row>
    <row r="52" spans="2:2" x14ac:dyDescent="0.2">
      <c r="B52" s="123"/>
    </row>
    <row r="53" spans="2:2" x14ac:dyDescent="0.2">
      <c r="B53" s="123"/>
    </row>
    <row r="54" spans="2:2" x14ac:dyDescent="0.2">
      <c r="B54" s="123"/>
    </row>
    <row r="55" spans="2:2" x14ac:dyDescent="0.2">
      <c r="B55" s="123"/>
    </row>
    <row r="56" spans="2:2" x14ac:dyDescent="0.2">
      <c r="B56" s="123"/>
    </row>
    <row r="57" spans="2:2" x14ac:dyDescent="0.2">
      <c r="B57" s="123"/>
    </row>
    <row r="58" spans="2:2" x14ac:dyDescent="0.2">
      <c r="B58" s="123"/>
    </row>
  </sheetData>
  <mergeCells count="1">
    <mergeCell ref="A1:C1"/>
  </mergeCells>
  <phoneticPr fontId="6" type="noConversion"/>
  <printOptions gridLines="1"/>
  <pageMargins left="0.47" right="0.2" top="0.5" bottom="0.43" header="0.39" footer="0.26"/>
  <pageSetup paperSize="9" scale="69" fitToWidth="5" fitToHeight="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enableFormatConditionsCalculation="0">
    <tabColor indexed="42"/>
    <pageSetUpPr fitToPage="1"/>
  </sheetPr>
  <dimension ref="A1:E23"/>
  <sheetViews>
    <sheetView zoomScaleNormal="100" workbookViewId="0">
      <pane xSplit="2" ySplit="4" topLeftCell="C5" activePane="bottomRight" state="frozen"/>
      <selection activeCell="G22" sqref="G22"/>
      <selection pane="topRight" activeCell="G22" sqref="G22"/>
      <selection pane="bottomLeft" activeCell="G22" sqref="G22"/>
      <selection pane="bottomRight" activeCell="B27" sqref="B27"/>
    </sheetView>
  </sheetViews>
  <sheetFormatPr defaultRowHeight="15.75" x14ac:dyDescent="0.2"/>
  <cols>
    <col min="1" max="1" width="9.140625" style="23"/>
    <col min="2" max="2" width="77.85546875" style="49" customWidth="1"/>
    <col min="3" max="5" width="17.42578125" style="18" customWidth="1"/>
    <col min="6" max="6" width="12.42578125" style="18" customWidth="1"/>
    <col min="7" max="16384" width="9.140625" style="18"/>
  </cols>
  <sheetData>
    <row r="1" spans="1:5" s="17" customFormat="1" ht="87" customHeight="1" x14ac:dyDescent="0.2">
      <c r="A1" s="627" t="s">
        <v>278</v>
      </c>
      <c r="B1" s="628"/>
      <c r="C1" s="628"/>
      <c r="D1" s="628"/>
      <c r="E1" s="629"/>
    </row>
    <row r="2" spans="1:5" s="17" customFormat="1" ht="35.1" customHeight="1" x14ac:dyDescent="0.2">
      <c r="A2" s="630" t="s">
        <v>371</v>
      </c>
      <c r="B2" s="631"/>
      <c r="C2" s="631"/>
      <c r="D2" s="631"/>
      <c r="E2" s="632"/>
    </row>
    <row r="3" spans="1:5" ht="43.5" customHeight="1" x14ac:dyDescent="0.2">
      <c r="A3" s="29" t="s">
        <v>1145</v>
      </c>
      <c r="B3" s="45" t="s">
        <v>1144</v>
      </c>
      <c r="C3" s="13" t="s">
        <v>1253</v>
      </c>
      <c r="D3" s="13" t="s">
        <v>1254</v>
      </c>
      <c r="E3" s="34" t="s">
        <v>1168</v>
      </c>
    </row>
    <row r="4" spans="1:5" ht="17.25" customHeight="1" x14ac:dyDescent="0.2">
      <c r="A4" s="30"/>
      <c r="B4" s="45"/>
      <c r="C4" s="37" t="s">
        <v>1235</v>
      </c>
      <c r="D4" s="37" t="s">
        <v>1236</v>
      </c>
      <c r="E4" s="38" t="s">
        <v>924</v>
      </c>
    </row>
    <row r="5" spans="1:5" x14ac:dyDescent="0.2">
      <c r="A5" s="30">
        <v>1</v>
      </c>
      <c r="B5" s="45" t="s">
        <v>1320</v>
      </c>
      <c r="C5" s="50">
        <f>C6</f>
        <v>11299457</v>
      </c>
      <c r="D5" s="50">
        <f>D6</f>
        <v>150000</v>
      </c>
      <c r="E5" s="51">
        <f>C5+D5</f>
        <v>11449457</v>
      </c>
    </row>
    <row r="6" spans="1:5" x14ac:dyDescent="0.2">
      <c r="A6" s="30">
        <f>A5+1</f>
        <v>2</v>
      </c>
      <c r="B6" s="26" t="s">
        <v>1213</v>
      </c>
      <c r="C6" s="52">
        <v>11299457</v>
      </c>
      <c r="D6" s="52">
        <v>150000</v>
      </c>
      <c r="E6" s="51">
        <f>C6+D6</f>
        <v>11449457</v>
      </c>
    </row>
    <row r="7" spans="1:5" ht="15.75" customHeight="1" x14ac:dyDescent="0.2">
      <c r="A7" s="30">
        <f>A6+1</f>
        <v>3</v>
      </c>
      <c r="B7" s="45" t="s">
        <v>1321</v>
      </c>
      <c r="C7" s="50">
        <f>C8+C9+C10+C11+C12</f>
        <v>6207491</v>
      </c>
      <c r="D7" s="50">
        <f>D8+D9+D10+D11+D12</f>
        <v>21496</v>
      </c>
      <c r="E7" s="51">
        <f>C7+D7</f>
        <v>6228987</v>
      </c>
    </row>
    <row r="8" spans="1:5" x14ac:dyDescent="0.2">
      <c r="A8" s="30">
        <f t="shared" ref="A8:A19" si="0">A7+1</f>
        <v>4</v>
      </c>
      <c r="B8" s="26" t="s">
        <v>1214</v>
      </c>
      <c r="C8" s="52">
        <v>5921160</v>
      </c>
      <c r="D8" s="52"/>
      <c r="E8" s="51">
        <f>C8+D8</f>
        <v>5921160</v>
      </c>
    </row>
    <row r="9" spans="1:5" x14ac:dyDescent="0.2">
      <c r="A9" s="30">
        <f t="shared" si="0"/>
        <v>5</v>
      </c>
      <c r="B9" s="26" t="s">
        <v>1215</v>
      </c>
      <c r="C9" s="52">
        <v>179204</v>
      </c>
      <c r="D9" s="52">
        <v>21496</v>
      </c>
      <c r="E9" s="51">
        <f>C9+D9</f>
        <v>200700</v>
      </c>
    </row>
    <row r="10" spans="1:5" x14ac:dyDescent="0.2">
      <c r="A10" s="30">
        <f t="shared" si="0"/>
        <v>6</v>
      </c>
      <c r="B10" s="26" t="s">
        <v>1216</v>
      </c>
      <c r="C10" s="52"/>
      <c r="D10" s="52"/>
      <c r="E10" s="51">
        <f t="shared" ref="E10:E19" si="1">C10+D10</f>
        <v>0</v>
      </c>
    </row>
    <row r="11" spans="1:5" x14ac:dyDescent="0.2">
      <c r="A11" s="30">
        <f t="shared" si="0"/>
        <v>7</v>
      </c>
      <c r="B11" s="26" t="s">
        <v>1217</v>
      </c>
      <c r="C11" s="52"/>
      <c r="D11" s="52"/>
      <c r="E11" s="51">
        <f t="shared" si="1"/>
        <v>0</v>
      </c>
    </row>
    <row r="12" spans="1:5" x14ac:dyDescent="0.2">
      <c r="A12" s="30">
        <f t="shared" si="0"/>
        <v>8</v>
      </c>
      <c r="B12" s="26" t="s">
        <v>1075</v>
      </c>
      <c r="C12" s="52">
        <v>107127</v>
      </c>
      <c r="D12" s="52"/>
      <c r="E12" s="51">
        <f t="shared" si="1"/>
        <v>107127</v>
      </c>
    </row>
    <row r="13" spans="1:5" ht="15.75" customHeight="1" x14ac:dyDescent="0.2">
      <c r="A13" s="30">
        <f t="shared" si="0"/>
        <v>9</v>
      </c>
      <c r="B13" s="45" t="s">
        <v>1322</v>
      </c>
      <c r="C13" s="50">
        <f>C14</f>
        <v>136650</v>
      </c>
      <c r="D13" s="50">
        <f>D14</f>
        <v>0</v>
      </c>
      <c r="E13" s="51">
        <f t="shared" si="1"/>
        <v>136650</v>
      </c>
    </row>
    <row r="14" spans="1:5" x14ac:dyDescent="0.2">
      <c r="A14" s="30">
        <f t="shared" si="0"/>
        <v>10</v>
      </c>
      <c r="B14" s="26" t="s">
        <v>1076</v>
      </c>
      <c r="C14" s="52">
        <v>136650</v>
      </c>
      <c r="D14" s="52"/>
      <c r="E14" s="51">
        <f t="shared" si="1"/>
        <v>136650</v>
      </c>
    </row>
    <row r="15" spans="1:5" x14ac:dyDescent="0.2">
      <c r="A15" s="30">
        <f t="shared" si="0"/>
        <v>11</v>
      </c>
      <c r="B15" s="45" t="s">
        <v>1323</v>
      </c>
      <c r="C15" s="50">
        <f>SUM(C16:C18)</f>
        <v>3673856</v>
      </c>
      <c r="D15" s="50">
        <f>SUM(D16:D18)</f>
        <v>0</v>
      </c>
      <c r="E15" s="51">
        <f t="shared" si="1"/>
        <v>3673856</v>
      </c>
    </row>
    <row r="16" spans="1:5" x14ac:dyDescent="0.2">
      <c r="A16" s="30">
        <f t="shared" si="0"/>
        <v>12</v>
      </c>
      <c r="B16" s="26" t="s">
        <v>1077</v>
      </c>
      <c r="C16" s="52">
        <v>2069093</v>
      </c>
      <c r="D16" s="52"/>
      <c r="E16" s="51">
        <f t="shared" si="1"/>
        <v>2069093</v>
      </c>
    </row>
    <row r="17" spans="1:5" x14ac:dyDescent="0.2">
      <c r="A17" s="30">
        <f t="shared" si="0"/>
        <v>13</v>
      </c>
      <c r="B17" s="26" t="s">
        <v>1078</v>
      </c>
      <c r="C17" s="52">
        <v>595100</v>
      </c>
      <c r="D17" s="52"/>
      <c r="E17" s="51">
        <f t="shared" si="1"/>
        <v>595100</v>
      </c>
    </row>
    <row r="18" spans="1:5" x14ac:dyDescent="0.2">
      <c r="A18" s="30">
        <f t="shared" si="0"/>
        <v>14</v>
      </c>
      <c r="B18" s="26" t="s">
        <v>1079</v>
      </c>
      <c r="C18" s="52">
        <v>1009663</v>
      </c>
      <c r="D18" s="52"/>
      <c r="E18" s="51">
        <f t="shared" si="1"/>
        <v>1009663</v>
      </c>
    </row>
    <row r="19" spans="1:5" ht="16.5" thickBot="1" x14ac:dyDescent="0.25">
      <c r="A19" s="31">
        <f t="shared" si="0"/>
        <v>15</v>
      </c>
      <c r="B19" s="47" t="s">
        <v>1324</v>
      </c>
      <c r="C19" s="53">
        <f>C5+C7+C13+C15</f>
        <v>21317454</v>
      </c>
      <c r="D19" s="53">
        <f>D5+D7+D13+D15</f>
        <v>171496</v>
      </c>
      <c r="E19" s="54">
        <f t="shared" si="1"/>
        <v>21488950</v>
      </c>
    </row>
    <row r="20" spans="1:5" x14ac:dyDescent="0.2">
      <c r="A20" s="19"/>
      <c r="B20" s="48"/>
      <c r="C20" s="633"/>
      <c r="D20" s="633"/>
    </row>
    <row r="21" spans="1:5" x14ac:dyDescent="0.2">
      <c r="A21" s="22"/>
      <c r="B21" s="20" t="s">
        <v>377</v>
      </c>
    </row>
    <row r="22" spans="1:5" x14ac:dyDescent="0.2">
      <c r="B22" s="20" t="s">
        <v>1342</v>
      </c>
    </row>
    <row r="23" spans="1:5" x14ac:dyDescent="0.2">
      <c r="B23" s="20" t="s">
        <v>107</v>
      </c>
    </row>
  </sheetData>
  <sheetProtection selectLockedCells="1"/>
  <protectedRanges>
    <protectedRange sqref="C8:D12 C16 C14:D14 C6:D6 C18" name="Rozsah2"/>
    <protectedRange sqref="C19:D19" name="Rozsah1"/>
  </protectedRanges>
  <mergeCells count="3">
    <mergeCell ref="A1:E1"/>
    <mergeCell ref="A2:E2"/>
    <mergeCell ref="C20:D20"/>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enableFormatConditionsCalculation="0">
    <tabColor indexed="42"/>
    <pageSetUpPr fitToPage="1"/>
  </sheetPr>
  <dimension ref="A1:G38"/>
  <sheetViews>
    <sheetView zoomScaleNormal="100" workbookViewId="0">
      <pane xSplit="2" ySplit="5" topLeftCell="C6" activePane="bottomRight" state="frozen"/>
      <selection activeCell="D15" sqref="D15"/>
      <selection pane="topRight" activeCell="D15" sqref="D15"/>
      <selection pane="bottomLeft" activeCell="D15" sqref="D15"/>
      <selection pane="bottomRight" activeCell="I18" sqref="I18"/>
    </sheetView>
  </sheetViews>
  <sheetFormatPr defaultRowHeight="15.75" x14ac:dyDescent="0.25"/>
  <cols>
    <col min="1" max="1" width="10.140625" style="3" customWidth="1"/>
    <col min="2" max="2" width="83" style="58" customWidth="1"/>
    <col min="3" max="3" width="15.42578125" style="1" customWidth="1"/>
    <col min="4" max="4" width="14.28515625" style="1" customWidth="1"/>
    <col min="5" max="5" width="14.7109375" style="1" customWidth="1"/>
    <col min="6" max="16384" width="9.140625" style="1"/>
  </cols>
  <sheetData>
    <row r="1" spans="1:7" ht="50.1" customHeight="1" x14ac:dyDescent="0.25">
      <c r="A1" s="634" t="s">
        <v>279</v>
      </c>
      <c r="B1" s="635"/>
      <c r="C1" s="635"/>
      <c r="D1" s="635"/>
      <c r="E1" s="636"/>
      <c r="F1" s="6"/>
      <c r="G1" s="6"/>
    </row>
    <row r="2" spans="1:7" s="17" customFormat="1" ht="38.25" customHeight="1" x14ac:dyDescent="0.2">
      <c r="A2" s="637" t="s">
        <v>373</v>
      </c>
      <c r="B2" s="638"/>
      <c r="C2" s="638"/>
      <c r="D2" s="638"/>
      <c r="E2" s="639"/>
    </row>
    <row r="3" spans="1:7" s="9" customFormat="1" ht="35.25" customHeight="1" x14ac:dyDescent="0.25">
      <c r="A3" s="29" t="s">
        <v>1145</v>
      </c>
      <c r="B3" s="113" t="s">
        <v>1285</v>
      </c>
      <c r="C3" s="13" t="s">
        <v>1253</v>
      </c>
      <c r="D3" s="13" t="s">
        <v>1254</v>
      </c>
      <c r="E3" s="34" t="s">
        <v>1168</v>
      </c>
    </row>
    <row r="4" spans="1:7" s="18" customFormat="1" ht="17.25" customHeight="1" x14ac:dyDescent="0.2">
      <c r="A4" s="30"/>
      <c r="B4" s="45"/>
      <c r="C4" s="37" t="s">
        <v>1235</v>
      </c>
      <c r="D4" s="37" t="s">
        <v>1236</v>
      </c>
      <c r="E4" s="38" t="s">
        <v>924</v>
      </c>
    </row>
    <row r="5" spans="1:7" ht="31.5" x14ac:dyDescent="0.25">
      <c r="A5" s="32">
        <v>1</v>
      </c>
      <c r="B5" s="55" t="s">
        <v>49</v>
      </c>
      <c r="C5" s="63">
        <f>SUM(C6:C7)</f>
        <v>0</v>
      </c>
      <c r="D5" s="63">
        <f>SUM(D6:D7)</f>
        <v>0</v>
      </c>
      <c r="E5" s="342">
        <f>C5+D5</f>
        <v>0</v>
      </c>
    </row>
    <row r="6" spans="1:7" x14ac:dyDescent="0.25">
      <c r="A6" s="32" t="s">
        <v>1272</v>
      </c>
      <c r="B6" s="56"/>
      <c r="C6" s="52"/>
      <c r="D6" s="52"/>
      <c r="E6" s="342">
        <f t="shared" ref="E6:E30" si="0">C6+D6</f>
        <v>0</v>
      </c>
    </row>
    <row r="7" spans="1:7" x14ac:dyDescent="0.25">
      <c r="A7" s="32" t="s">
        <v>388</v>
      </c>
      <c r="B7" s="56"/>
      <c r="C7" s="52"/>
      <c r="D7" s="52"/>
      <c r="E7" s="342">
        <f t="shared" si="0"/>
        <v>0</v>
      </c>
    </row>
    <row r="8" spans="1:7" x14ac:dyDescent="0.25">
      <c r="A8" s="32"/>
      <c r="B8" s="56"/>
      <c r="C8" s="52"/>
      <c r="D8" s="52"/>
      <c r="E8" s="342">
        <f t="shared" si="0"/>
        <v>0</v>
      </c>
    </row>
    <row r="9" spans="1:7" x14ac:dyDescent="0.25">
      <c r="A9" s="32">
        <v>2</v>
      </c>
      <c r="B9" s="55" t="s">
        <v>980</v>
      </c>
      <c r="C9" s="63">
        <f>SUM(C10:C11)</f>
        <v>39230</v>
      </c>
      <c r="D9" s="63">
        <f>SUM(D10:D11)</f>
        <v>0</v>
      </c>
      <c r="E9" s="342">
        <f t="shared" si="0"/>
        <v>39230</v>
      </c>
    </row>
    <row r="10" spans="1:7" x14ac:dyDescent="0.25">
      <c r="A10" s="32" t="s">
        <v>1273</v>
      </c>
      <c r="B10" s="56" t="s">
        <v>343</v>
      </c>
      <c r="C10" s="52">
        <v>39230</v>
      </c>
      <c r="D10" s="52"/>
      <c r="E10" s="342">
        <f t="shared" si="0"/>
        <v>39230</v>
      </c>
    </row>
    <row r="11" spans="1:7" x14ac:dyDescent="0.25">
      <c r="A11" s="32" t="s">
        <v>389</v>
      </c>
      <c r="B11" s="56"/>
      <c r="C11" s="52"/>
      <c r="D11" s="52"/>
      <c r="E11" s="342">
        <f t="shared" si="0"/>
        <v>0</v>
      </c>
    </row>
    <row r="12" spans="1:7" x14ac:dyDescent="0.25">
      <c r="A12" s="32">
        <v>3</v>
      </c>
      <c r="B12" s="55" t="s">
        <v>1208</v>
      </c>
      <c r="C12" s="63">
        <f>SUM(C13:C14)</f>
        <v>97486.33</v>
      </c>
      <c r="D12" s="63">
        <f>SUM(D15:D15)</f>
        <v>0</v>
      </c>
      <c r="E12" s="342">
        <f t="shared" si="0"/>
        <v>97486.33</v>
      </c>
    </row>
    <row r="13" spans="1:7" x14ac:dyDescent="0.25">
      <c r="A13" s="32" t="s">
        <v>1275</v>
      </c>
      <c r="B13" s="163" t="s">
        <v>374</v>
      </c>
      <c r="C13" s="52">
        <v>97486.33</v>
      </c>
      <c r="D13" s="52"/>
      <c r="E13" s="342">
        <f t="shared" si="0"/>
        <v>97486.33</v>
      </c>
    </row>
    <row r="14" spans="1:7" x14ac:dyDescent="0.25">
      <c r="A14" s="32" t="s">
        <v>390</v>
      </c>
      <c r="B14" s="163"/>
      <c r="C14" s="52"/>
      <c r="D14" s="52"/>
      <c r="E14" s="342">
        <f t="shared" si="0"/>
        <v>0</v>
      </c>
    </row>
    <row r="15" spans="1:7" x14ac:dyDescent="0.25">
      <c r="A15" s="32"/>
      <c r="B15" s="56"/>
      <c r="C15" s="52"/>
      <c r="D15" s="52"/>
      <c r="E15" s="342">
        <f t="shared" si="0"/>
        <v>0</v>
      </c>
    </row>
    <row r="16" spans="1:7" x14ac:dyDescent="0.25">
      <c r="A16" s="32">
        <v>4</v>
      </c>
      <c r="B16" s="55" t="s">
        <v>1209</v>
      </c>
      <c r="C16" s="63">
        <f>C17+C18+C19+C20+C21+C22+C23+C24+C25+C26+C27+C28+C29+C30</f>
        <v>717154.22000000009</v>
      </c>
      <c r="D16" s="63">
        <f>D17+D18+D19+D20+D21+D22+D23+D24+D25+D26+D27+D28+D29+D30</f>
        <v>0</v>
      </c>
      <c r="E16" s="63">
        <f>E17+E18+E19+E20+E21+E22+E23+E24+E25+E26+E27+E28+E29+E30</f>
        <v>717154.22000000009</v>
      </c>
    </row>
    <row r="17" spans="1:5" x14ac:dyDescent="0.25">
      <c r="A17" s="32" t="s">
        <v>1188</v>
      </c>
      <c r="B17" s="56" t="s">
        <v>344</v>
      </c>
      <c r="C17" s="166">
        <v>11250</v>
      </c>
      <c r="D17" s="166"/>
      <c r="E17" s="342">
        <f t="shared" si="0"/>
        <v>11250</v>
      </c>
    </row>
    <row r="18" spans="1:5" x14ac:dyDescent="0.25">
      <c r="A18" s="32" t="s">
        <v>391</v>
      </c>
      <c r="B18" s="56" t="s">
        <v>345</v>
      </c>
      <c r="C18" s="166">
        <v>7985</v>
      </c>
      <c r="D18" s="166"/>
      <c r="E18" s="342">
        <f t="shared" si="0"/>
        <v>7985</v>
      </c>
    </row>
    <row r="19" spans="1:5" x14ac:dyDescent="0.25">
      <c r="A19" s="32" t="s">
        <v>346</v>
      </c>
      <c r="B19" s="56" t="s">
        <v>351</v>
      </c>
      <c r="C19" s="166">
        <v>602.61</v>
      </c>
      <c r="D19" s="166"/>
      <c r="E19" s="342">
        <f t="shared" si="0"/>
        <v>602.61</v>
      </c>
    </row>
    <row r="20" spans="1:5" x14ac:dyDescent="0.25">
      <c r="A20" s="32" t="s">
        <v>347</v>
      </c>
      <c r="B20" s="56" t="s">
        <v>352</v>
      </c>
      <c r="C20" s="166">
        <v>1549.07</v>
      </c>
      <c r="D20" s="166"/>
      <c r="E20" s="342">
        <f t="shared" si="0"/>
        <v>1549.07</v>
      </c>
    </row>
    <row r="21" spans="1:5" x14ac:dyDescent="0.25">
      <c r="A21" s="32" t="s">
        <v>348</v>
      </c>
      <c r="B21" s="56" t="s">
        <v>353</v>
      </c>
      <c r="C21" s="166">
        <v>452013.76</v>
      </c>
      <c r="D21" s="166"/>
      <c r="E21" s="342">
        <f t="shared" si="0"/>
        <v>452013.76</v>
      </c>
    </row>
    <row r="22" spans="1:5" x14ac:dyDescent="0.25">
      <c r="A22" s="32" t="s">
        <v>349</v>
      </c>
      <c r="B22" s="56" t="s">
        <v>354</v>
      </c>
      <c r="C22" s="166">
        <v>8340</v>
      </c>
      <c r="D22" s="166"/>
      <c r="E22" s="342">
        <f t="shared" si="0"/>
        <v>8340</v>
      </c>
    </row>
    <row r="23" spans="1:5" x14ac:dyDescent="0.25">
      <c r="A23" s="32" t="s">
        <v>350</v>
      </c>
      <c r="B23" s="56" t="s">
        <v>355</v>
      </c>
      <c r="C23" s="166">
        <v>9000</v>
      </c>
      <c r="D23" s="166"/>
      <c r="E23" s="342">
        <f t="shared" si="0"/>
        <v>9000</v>
      </c>
    </row>
    <row r="24" spans="1:5" x14ac:dyDescent="0.25">
      <c r="A24" s="32" t="s">
        <v>356</v>
      </c>
      <c r="B24" s="56" t="s">
        <v>357</v>
      </c>
      <c r="C24" s="166">
        <v>59217.599999999999</v>
      </c>
      <c r="D24" s="166"/>
      <c r="E24" s="342">
        <f t="shared" si="0"/>
        <v>59217.599999999999</v>
      </c>
    </row>
    <row r="25" spans="1:5" x14ac:dyDescent="0.25">
      <c r="A25" s="32" t="s">
        <v>364</v>
      </c>
      <c r="B25" s="56" t="s">
        <v>358</v>
      </c>
      <c r="C25" s="166">
        <v>34317.9</v>
      </c>
      <c r="D25" s="166"/>
      <c r="E25" s="342">
        <f t="shared" si="0"/>
        <v>34317.9</v>
      </c>
    </row>
    <row r="26" spans="1:5" x14ac:dyDescent="0.25">
      <c r="A26" s="32" t="s">
        <v>365</v>
      </c>
      <c r="B26" s="56" t="s">
        <v>359</v>
      </c>
      <c r="C26" s="166">
        <v>7223.4</v>
      </c>
      <c r="D26" s="166"/>
      <c r="E26" s="342">
        <f t="shared" si="0"/>
        <v>7223.4</v>
      </c>
    </row>
    <row r="27" spans="1:5" x14ac:dyDescent="0.25">
      <c r="A27" s="32" t="s">
        <v>366</v>
      </c>
      <c r="B27" s="56" t="s">
        <v>360</v>
      </c>
      <c r="C27" s="166">
        <v>9236</v>
      </c>
      <c r="D27" s="166"/>
      <c r="E27" s="342">
        <f t="shared" si="0"/>
        <v>9236</v>
      </c>
    </row>
    <row r="28" spans="1:5" x14ac:dyDescent="0.25">
      <c r="A28" s="32" t="s">
        <v>367</v>
      </c>
      <c r="B28" s="56" t="s">
        <v>361</v>
      </c>
      <c r="C28" s="166">
        <v>664</v>
      </c>
      <c r="D28" s="166"/>
      <c r="E28" s="342">
        <f t="shared" si="0"/>
        <v>664</v>
      </c>
    </row>
    <row r="29" spans="1:5" x14ac:dyDescent="0.25">
      <c r="A29" s="32" t="s">
        <v>368</v>
      </c>
      <c r="B29" s="56" t="s">
        <v>362</v>
      </c>
      <c r="C29" s="166">
        <v>53200</v>
      </c>
      <c r="D29" s="166"/>
      <c r="E29" s="342">
        <f t="shared" si="0"/>
        <v>53200</v>
      </c>
    </row>
    <row r="30" spans="1:5" x14ac:dyDescent="0.25">
      <c r="A30" s="32" t="s">
        <v>369</v>
      </c>
      <c r="B30" s="56" t="s">
        <v>363</v>
      </c>
      <c r="C30" s="166">
        <v>62554.879999999997</v>
      </c>
      <c r="D30" s="166"/>
      <c r="E30" s="342">
        <f t="shared" si="0"/>
        <v>62554.879999999997</v>
      </c>
    </row>
    <row r="31" spans="1:5" ht="16.5" thickBot="1" x14ac:dyDescent="0.3">
      <c r="A31" s="33">
        <v>5</v>
      </c>
      <c r="B31" s="57" t="s">
        <v>1255</v>
      </c>
      <c r="C31" s="170">
        <f>C5+C9+C12+C16</f>
        <v>853870.55</v>
      </c>
      <c r="D31" s="170"/>
      <c r="E31" s="343">
        <f>E5+E9+E16+E12</f>
        <v>853870.55</v>
      </c>
    </row>
    <row r="33" spans="1:2" s="381" customFormat="1" x14ac:dyDescent="0.25">
      <c r="A33" s="380"/>
      <c r="B33" s="597" t="s">
        <v>50</v>
      </c>
    </row>
    <row r="34" spans="1:2" x14ac:dyDescent="0.25">
      <c r="B34" s="598" t="s">
        <v>1345</v>
      </c>
    </row>
    <row r="35" spans="1:2" x14ac:dyDescent="0.25">
      <c r="B35" s="596" t="s">
        <v>377</v>
      </c>
    </row>
    <row r="36" spans="1:2" x14ac:dyDescent="0.25">
      <c r="B36" s="596" t="s">
        <v>1342</v>
      </c>
    </row>
    <row r="37" spans="1:2" x14ac:dyDescent="0.25">
      <c r="B37" s="596" t="s">
        <v>108</v>
      </c>
    </row>
    <row r="38" spans="1:2" x14ac:dyDescent="0.25">
      <c r="B38" s="599"/>
    </row>
  </sheetData>
  <mergeCells count="2">
    <mergeCell ref="A1:E1"/>
    <mergeCell ref="A2:E2"/>
  </mergeCells>
  <phoneticPr fontId="0" type="noConversion"/>
  <printOptions gridLines="1"/>
  <pageMargins left="0.7" right="0.7" top="0.75" bottom="0.75" header="0.3" footer="0.3"/>
  <pageSetup paperSize="9" scale="74"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65"/>
  <sheetViews>
    <sheetView zoomScaleNormal="100" workbookViewId="0">
      <pane xSplit="2" ySplit="5" topLeftCell="C6" activePane="bottomRight" state="frozen"/>
      <selection activeCell="G22" sqref="G22"/>
      <selection pane="topRight" activeCell="G22" sqref="G22"/>
      <selection pane="bottomLeft" activeCell="G22" sqref="G22"/>
      <selection pane="bottomRight" activeCell="K49" sqref="K49"/>
    </sheetView>
  </sheetViews>
  <sheetFormatPr defaultRowHeight="15.75" x14ac:dyDescent="0.25"/>
  <cols>
    <col min="1" max="1" width="7.85546875" style="3" customWidth="1"/>
    <col min="2" max="2" width="70.5703125" style="159" customWidth="1"/>
    <col min="3" max="3" width="16.42578125" style="160" customWidth="1"/>
    <col min="4" max="4" width="16.5703125" style="160" customWidth="1"/>
    <col min="5" max="5" width="16.42578125" style="160" customWidth="1"/>
    <col min="6" max="6" width="19.140625" style="160" customWidth="1"/>
    <col min="7" max="7" width="16.85546875" style="160" customWidth="1"/>
    <col min="8" max="8" width="17.28515625" style="160" customWidth="1"/>
    <col min="9" max="9" width="16.5703125" style="1" customWidth="1"/>
    <col min="10" max="16384" width="9.140625" style="1"/>
  </cols>
  <sheetData>
    <row r="1" spans="1:8" ht="35.1" customHeight="1" x14ac:dyDescent="0.25">
      <c r="A1" s="646" t="s">
        <v>280</v>
      </c>
      <c r="B1" s="647"/>
      <c r="C1" s="647"/>
      <c r="D1" s="647"/>
      <c r="E1" s="647"/>
      <c r="F1" s="647"/>
      <c r="G1" s="647"/>
      <c r="H1" s="648"/>
    </row>
    <row r="2" spans="1:8" ht="31.9" customHeight="1" x14ac:dyDescent="0.25">
      <c r="A2" s="630" t="s">
        <v>381</v>
      </c>
      <c r="B2" s="631"/>
      <c r="C2" s="631"/>
      <c r="D2" s="631"/>
      <c r="E2" s="631"/>
      <c r="F2" s="631"/>
      <c r="G2" s="631"/>
      <c r="H2" s="632"/>
    </row>
    <row r="3" spans="1:8" ht="24" customHeight="1" x14ac:dyDescent="0.25">
      <c r="A3" s="649" t="s">
        <v>1145</v>
      </c>
      <c r="B3" s="650" t="s">
        <v>1285</v>
      </c>
      <c r="C3" s="651">
        <v>2011</v>
      </c>
      <c r="D3" s="652"/>
      <c r="E3" s="651">
        <v>2012</v>
      </c>
      <c r="F3" s="652"/>
      <c r="G3" s="651" t="s">
        <v>281</v>
      </c>
      <c r="H3" s="653"/>
    </row>
    <row r="4" spans="1:8" s="9" customFormat="1" ht="31.5" x14ac:dyDescent="0.25">
      <c r="A4" s="649"/>
      <c r="B4" s="650"/>
      <c r="C4" s="13" t="s">
        <v>1286</v>
      </c>
      <c r="D4" s="13" t="s">
        <v>1287</v>
      </c>
      <c r="E4" s="13" t="s">
        <v>1286</v>
      </c>
      <c r="F4" s="13" t="s">
        <v>1287</v>
      </c>
      <c r="G4" s="13" t="s">
        <v>1286</v>
      </c>
      <c r="H4" s="28" t="s">
        <v>1287</v>
      </c>
    </row>
    <row r="5" spans="1:8" s="9" customFormat="1" x14ac:dyDescent="0.25">
      <c r="A5" s="29"/>
      <c r="B5" s="45"/>
      <c r="C5" s="13" t="s">
        <v>1235</v>
      </c>
      <c r="D5" s="13" t="s">
        <v>1236</v>
      </c>
      <c r="E5" s="13" t="s">
        <v>1237</v>
      </c>
      <c r="F5" s="13" t="s">
        <v>1244</v>
      </c>
      <c r="G5" s="13" t="s">
        <v>925</v>
      </c>
      <c r="H5" s="28" t="s">
        <v>926</v>
      </c>
    </row>
    <row r="6" spans="1:8" x14ac:dyDescent="0.25">
      <c r="A6" s="32">
        <v>1</v>
      </c>
      <c r="B6" s="74" t="s">
        <v>1204</v>
      </c>
      <c r="C6" s="63">
        <f>SUM(C7:C10)</f>
        <v>0</v>
      </c>
      <c r="D6" s="63">
        <f>SUM(D7:D10)</f>
        <v>0</v>
      </c>
      <c r="E6" s="63">
        <f>SUM(E7:E10)</f>
        <v>0</v>
      </c>
      <c r="F6" s="63">
        <f>SUM(F7:F10)</f>
        <v>0</v>
      </c>
      <c r="G6" s="210">
        <f>E6-C6</f>
        <v>0</v>
      </c>
      <c r="H6" s="211">
        <f>F6-D6/30.126</f>
        <v>0</v>
      </c>
    </row>
    <row r="7" spans="1:8" x14ac:dyDescent="0.25">
      <c r="A7" s="32">
        <f>A6+1</f>
        <v>2</v>
      </c>
      <c r="B7" s="62" t="s">
        <v>1225</v>
      </c>
      <c r="C7" s="174">
        <v>0</v>
      </c>
      <c r="D7" s="174">
        <v>0</v>
      </c>
      <c r="E7" s="174">
        <v>0</v>
      </c>
      <c r="F7" s="174">
        <v>0</v>
      </c>
      <c r="G7" s="210">
        <f t="shared" ref="G7:H58" si="0">E7-C7</f>
        <v>0</v>
      </c>
      <c r="H7" s="211">
        <f>F7-D7/30.126</f>
        <v>0</v>
      </c>
    </row>
    <row r="8" spans="1:8" x14ac:dyDescent="0.25">
      <c r="A8" s="32">
        <f t="shared" ref="A8:A58" si="1">A7+1</f>
        <v>3</v>
      </c>
      <c r="B8" s="62" t="s">
        <v>1251</v>
      </c>
      <c r="C8" s="174">
        <v>0</v>
      </c>
      <c r="D8" s="174">
        <v>0</v>
      </c>
      <c r="E8" s="174">
        <v>0</v>
      </c>
      <c r="F8" s="174">
        <v>0</v>
      </c>
      <c r="G8" s="210">
        <f t="shared" si="0"/>
        <v>0</v>
      </c>
      <c r="H8" s="211">
        <f>F8-D8/30.126</f>
        <v>0</v>
      </c>
    </row>
    <row r="9" spans="1:8" x14ac:dyDescent="0.25">
      <c r="A9" s="32">
        <f t="shared" si="1"/>
        <v>4</v>
      </c>
      <c r="B9" s="62" t="s">
        <v>961</v>
      </c>
      <c r="C9" s="174">
        <v>0</v>
      </c>
      <c r="D9" s="174">
        <v>0</v>
      </c>
      <c r="E9" s="174">
        <v>0</v>
      </c>
      <c r="F9" s="174">
        <v>0</v>
      </c>
      <c r="G9" s="210">
        <f t="shared" si="0"/>
        <v>0</v>
      </c>
      <c r="H9" s="211">
        <f t="shared" si="0"/>
        <v>0</v>
      </c>
    </row>
    <row r="10" spans="1:8" x14ac:dyDescent="0.25">
      <c r="A10" s="32">
        <f t="shared" si="1"/>
        <v>5</v>
      </c>
      <c r="B10" s="62" t="s">
        <v>1250</v>
      </c>
      <c r="C10" s="174">
        <v>0</v>
      </c>
      <c r="D10" s="174">
        <v>0</v>
      </c>
      <c r="E10" s="174">
        <v>0</v>
      </c>
      <c r="F10" s="174">
        <v>0</v>
      </c>
      <c r="G10" s="210">
        <f t="shared" si="0"/>
        <v>0</v>
      </c>
      <c r="H10" s="211">
        <f t="shared" si="0"/>
        <v>0</v>
      </c>
    </row>
    <row r="11" spans="1:8" x14ac:dyDescent="0.25">
      <c r="A11" s="32">
        <f t="shared" si="1"/>
        <v>6</v>
      </c>
      <c r="B11" s="74" t="s">
        <v>294</v>
      </c>
      <c r="C11" s="63">
        <f>SUM(C12:C15)</f>
        <v>1634723.5</v>
      </c>
      <c r="D11" s="63">
        <f>SUM(D12:D15)</f>
        <v>315808.96000000002</v>
      </c>
      <c r="E11" s="63">
        <f>SUM(E12:E15)</f>
        <v>1764506.2100000002</v>
      </c>
      <c r="F11" s="63">
        <f>SUM(F12:F15)</f>
        <v>297083.59999999998</v>
      </c>
      <c r="G11" s="210">
        <f t="shared" si="0"/>
        <v>129782.7100000002</v>
      </c>
      <c r="H11" s="211">
        <f t="shared" si="0"/>
        <v>-18725.360000000044</v>
      </c>
    </row>
    <row r="12" spans="1:8" x14ac:dyDescent="0.25">
      <c r="A12" s="32">
        <f t="shared" si="1"/>
        <v>7</v>
      </c>
      <c r="B12" s="62" t="s">
        <v>994</v>
      </c>
      <c r="C12" s="174">
        <v>1066386.75</v>
      </c>
      <c r="D12" s="174">
        <v>0</v>
      </c>
      <c r="E12" s="174">
        <v>1132666.48</v>
      </c>
      <c r="F12" s="174">
        <v>0</v>
      </c>
      <c r="G12" s="210">
        <f t="shared" si="0"/>
        <v>66279.729999999981</v>
      </c>
      <c r="H12" s="211">
        <f t="shared" si="0"/>
        <v>0</v>
      </c>
    </row>
    <row r="13" spans="1:8" x14ac:dyDescent="0.25">
      <c r="A13" s="32">
        <f t="shared" si="1"/>
        <v>8</v>
      </c>
      <c r="B13" s="62" t="s">
        <v>995</v>
      </c>
      <c r="C13" s="174">
        <v>116958.89</v>
      </c>
      <c r="D13" s="174">
        <v>0</v>
      </c>
      <c r="E13" s="174">
        <v>113203.84</v>
      </c>
      <c r="F13" s="174">
        <v>0</v>
      </c>
      <c r="G13" s="210">
        <f t="shared" si="0"/>
        <v>-3755.0500000000029</v>
      </c>
      <c r="H13" s="211">
        <f t="shared" si="0"/>
        <v>0</v>
      </c>
    </row>
    <row r="14" spans="1:8" x14ac:dyDescent="0.25">
      <c r="A14" s="32">
        <f>A13+1</f>
        <v>9</v>
      </c>
      <c r="B14" s="62" t="s">
        <v>996</v>
      </c>
      <c r="C14" s="174">
        <v>180318.98</v>
      </c>
      <c r="D14" s="174">
        <v>92934.76</v>
      </c>
      <c r="E14" s="174">
        <v>157776.29999999999</v>
      </c>
      <c r="F14" s="174">
        <v>102854.1</v>
      </c>
      <c r="G14" s="210">
        <f t="shared" si="0"/>
        <v>-22542.680000000022</v>
      </c>
      <c r="H14" s="211">
        <f t="shared" si="0"/>
        <v>9919.3400000000111</v>
      </c>
    </row>
    <row r="15" spans="1:8" x14ac:dyDescent="0.25">
      <c r="A15" s="501">
        <f t="shared" si="1"/>
        <v>10</v>
      </c>
      <c r="B15" s="867" t="s">
        <v>292</v>
      </c>
      <c r="C15" s="174">
        <v>271058.88</v>
      </c>
      <c r="D15" s="174">
        <v>222874.2</v>
      </c>
      <c r="E15" s="174">
        <v>360859.59</v>
      </c>
      <c r="F15" s="174">
        <v>194229.5</v>
      </c>
      <c r="G15" s="210">
        <f t="shared" si="0"/>
        <v>89800.710000000021</v>
      </c>
      <c r="H15" s="211">
        <f t="shared" si="0"/>
        <v>-28644.700000000012</v>
      </c>
    </row>
    <row r="16" spans="1:8" x14ac:dyDescent="0.25">
      <c r="A16" s="32">
        <f t="shared" si="1"/>
        <v>11</v>
      </c>
      <c r="B16" s="74" t="s">
        <v>922</v>
      </c>
      <c r="C16" s="174">
        <v>10860.14</v>
      </c>
      <c r="D16" s="174">
        <v>0</v>
      </c>
      <c r="E16" s="174">
        <v>0</v>
      </c>
      <c r="F16" s="174">
        <v>0</v>
      </c>
      <c r="G16" s="210">
        <f t="shared" si="0"/>
        <v>-10860.14</v>
      </c>
      <c r="H16" s="211">
        <f t="shared" si="0"/>
        <v>0</v>
      </c>
    </row>
    <row r="17" spans="1:8" x14ac:dyDescent="0.25">
      <c r="A17" s="32">
        <f t="shared" si="1"/>
        <v>12</v>
      </c>
      <c r="B17" s="74" t="s">
        <v>1292</v>
      </c>
      <c r="C17" s="174">
        <v>0</v>
      </c>
      <c r="D17" s="174">
        <v>0</v>
      </c>
      <c r="E17" s="174">
        <v>0</v>
      </c>
      <c r="F17" s="174">
        <v>0</v>
      </c>
      <c r="G17" s="210">
        <f t="shared" si="0"/>
        <v>0</v>
      </c>
      <c r="H17" s="211">
        <f t="shared" si="0"/>
        <v>0</v>
      </c>
    </row>
    <row r="18" spans="1:8" x14ac:dyDescent="0.25">
      <c r="A18" s="32">
        <f t="shared" si="1"/>
        <v>13</v>
      </c>
      <c r="B18" s="74" t="s">
        <v>1293</v>
      </c>
      <c r="C18" s="174">
        <v>67585.5</v>
      </c>
      <c r="D18" s="174">
        <v>0</v>
      </c>
      <c r="E18" s="174">
        <v>95062.98</v>
      </c>
      <c r="F18" s="174">
        <v>0</v>
      </c>
      <c r="G18" s="210">
        <f t="shared" si="0"/>
        <v>27477.479999999996</v>
      </c>
      <c r="H18" s="211">
        <f t="shared" si="0"/>
        <v>0</v>
      </c>
    </row>
    <row r="19" spans="1:8" x14ac:dyDescent="0.25">
      <c r="A19" s="32">
        <f t="shared" si="1"/>
        <v>14</v>
      </c>
      <c r="B19" s="74" t="s">
        <v>1294</v>
      </c>
      <c r="C19" s="174">
        <v>0</v>
      </c>
      <c r="D19" s="174">
        <v>0</v>
      </c>
      <c r="E19" s="174">
        <v>0</v>
      </c>
      <c r="F19" s="174">
        <v>0</v>
      </c>
      <c r="G19" s="210">
        <f t="shared" si="0"/>
        <v>0</v>
      </c>
      <c r="H19" s="211">
        <f t="shared" si="0"/>
        <v>0</v>
      </c>
    </row>
    <row r="20" spans="1:8" x14ac:dyDescent="0.25">
      <c r="A20" s="32">
        <f t="shared" si="1"/>
        <v>15</v>
      </c>
      <c r="B20" s="74" t="s">
        <v>1295</v>
      </c>
      <c r="C20" s="174">
        <v>0</v>
      </c>
      <c r="D20" s="174">
        <v>0</v>
      </c>
      <c r="E20" s="174">
        <v>0</v>
      </c>
      <c r="F20" s="174">
        <v>0</v>
      </c>
      <c r="G20" s="210">
        <f t="shared" si="0"/>
        <v>0</v>
      </c>
      <c r="H20" s="211">
        <f t="shared" si="0"/>
        <v>0</v>
      </c>
    </row>
    <row r="21" spans="1:8" x14ac:dyDescent="0.25">
      <c r="A21" s="32">
        <f t="shared" si="1"/>
        <v>16</v>
      </c>
      <c r="B21" s="74" t="s">
        <v>894</v>
      </c>
      <c r="C21" s="63">
        <f>SUM(C22:C23)</f>
        <v>439.51</v>
      </c>
      <c r="D21" s="63">
        <f>SUM(D22:D23)</f>
        <v>330.24</v>
      </c>
      <c r="E21" s="63">
        <f>SUM(E22:E23)</f>
        <v>331.53</v>
      </c>
      <c r="F21" s="63">
        <f>SUM(F22:F23)</f>
        <v>174.55</v>
      </c>
      <c r="G21" s="210">
        <f t="shared" si="0"/>
        <v>-107.98000000000002</v>
      </c>
      <c r="H21" s="211">
        <f t="shared" si="0"/>
        <v>-155.69</v>
      </c>
    </row>
    <row r="22" spans="1:8" x14ac:dyDescent="0.25">
      <c r="A22" s="32">
        <f t="shared" si="1"/>
        <v>17</v>
      </c>
      <c r="B22" s="62" t="s">
        <v>1000</v>
      </c>
      <c r="C22" s="174">
        <v>0</v>
      </c>
      <c r="D22" s="174">
        <v>0</v>
      </c>
      <c r="E22" s="174">
        <v>0</v>
      </c>
      <c r="F22" s="174">
        <v>0</v>
      </c>
      <c r="G22" s="210">
        <v>0</v>
      </c>
      <c r="H22" s="211">
        <f t="shared" si="0"/>
        <v>0</v>
      </c>
    </row>
    <row r="23" spans="1:8" x14ac:dyDescent="0.25">
      <c r="A23" s="32">
        <f t="shared" si="1"/>
        <v>18</v>
      </c>
      <c r="B23" s="153" t="s">
        <v>1001</v>
      </c>
      <c r="C23" s="174">
        <v>439.51</v>
      </c>
      <c r="D23" s="175">
        <v>330.24</v>
      </c>
      <c r="E23" s="174">
        <v>331.53</v>
      </c>
      <c r="F23" s="175">
        <v>174.55</v>
      </c>
      <c r="G23" s="210">
        <v>-107.98000000000002</v>
      </c>
      <c r="H23" s="211">
        <f t="shared" si="0"/>
        <v>-155.69</v>
      </c>
    </row>
    <row r="24" spans="1:8" x14ac:dyDescent="0.25">
      <c r="A24" s="32">
        <f t="shared" si="1"/>
        <v>19</v>
      </c>
      <c r="B24" s="74" t="s">
        <v>1296</v>
      </c>
      <c r="C24" s="174">
        <v>83.67</v>
      </c>
      <c r="D24" s="174">
        <v>0</v>
      </c>
      <c r="E24" s="174">
        <v>118.55</v>
      </c>
      <c r="F24" s="174">
        <v>0</v>
      </c>
      <c r="G24" s="210">
        <v>34.879999999999995</v>
      </c>
      <c r="H24" s="211">
        <f t="shared" si="0"/>
        <v>0</v>
      </c>
    </row>
    <row r="25" spans="1:8" ht="15.75" customHeight="1" x14ac:dyDescent="0.25">
      <c r="A25" s="32">
        <f t="shared" si="1"/>
        <v>20</v>
      </c>
      <c r="B25" s="74" t="s">
        <v>895</v>
      </c>
      <c r="C25" s="63">
        <f>SUM(C26:C38)</f>
        <v>4616631.21</v>
      </c>
      <c r="D25" s="63">
        <f>SUM(D26:D38)</f>
        <v>159330.41</v>
      </c>
      <c r="E25" s="63">
        <f>SUM(E26:E38)</f>
        <v>4516619.3500000006</v>
      </c>
      <c r="F25" s="63">
        <f>SUM(F26:F38)</f>
        <v>123714.22</v>
      </c>
      <c r="G25" s="210">
        <v>-100011.8599999994</v>
      </c>
      <c r="H25" s="211">
        <f t="shared" si="0"/>
        <v>-35616.19</v>
      </c>
    </row>
    <row r="26" spans="1:8" ht="16.149999999999999" customHeight="1" x14ac:dyDescent="0.25">
      <c r="A26" s="32">
        <f t="shared" si="1"/>
        <v>21</v>
      </c>
      <c r="B26" s="62" t="s">
        <v>1351</v>
      </c>
      <c r="C26" s="174">
        <v>2937305.04</v>
      </c>
      <c r="D26" s="174">
        <v>0</v>
      </c>
      <c r="E26" s="174">
        <v>2663200.4300000002</v>
      </c>
      <c r="F26" s="174">
        <v>0</v>
      </c>
      <c r="G26" s="210">
        <v>-274104.60999999987</v>
      </c>
      <c r="H26" s="211">
        <f t="shared" si="0"/>
        <v>0</v>
      </c>
    </row>
    <row r="27" spans="1:8" x14ac:dyDescent="0.25">
      <c r="A27" s="32">
        <f t="shared" si="1"/>
        <v>22</v>
      </c>
      <c r="B27" s="62" t="s">
        <v>1002</v>
      </c>
      <c r="C27" s="174">
        <v>609644.43000000005</v>
      </c>
      <c r="D27" s="174"/>
      <c r="E27" s="174">
        <v>538236.51</v>
      </c>
      <c r="F27" s="174">
        <v>0</v>
      </c>
      <c r="G27" s="210">
        <v>-71407.920000000042</v>
      </c>
      <c r="H27" s="211">
        <f t="shared" si="0"/>
        <v>0</v>
      </c>
    </row>
    <row r="28" spans="1:8" x14ac:dyDescent="0.25">
      <c r="A28" s="32">
        <f t="shared" si="1"/>
        <v>23</v>
      </c>
      <c r="B28" s="62" t="s">
        <v>1003</v>
      </c>
      <c r="C28" s="174">
        <v>100125.82</v>
      </c>
      <c r="D28" s="174">
        <v>115834.37</v>
      </c>
      <c r="E28" s="174">
        <v>80041.440000000002</v>
      </c>
      <c r="F28" s="174">
        <v>109046.11</v>
      </c>
      <c r="G28" s="210">
        <v>-20084.380000000005</v>
      </c>
      <c r="H28" s="211">
        <f t="shared" si="0"/>
        <v>-6788.2599999999948</v>
      </c>
    </row>
    <row r="29" spans="1:8" x14ac:dyDescent="0.25">
      <c r="A29" s="32">
        <f t="shared" si="1"/>
        <v>24</v>
      </c>
      <c r="B29" s="62" t="s">
        <v>1004</v>
      </c>
      <c r="C29" s="174">
        <v>309.72000000000003</v>
      </c>
      <c r="D29" s="174">
        <v>0</v>
      </c>
      <c r="E29" s="174">
        <v>849.38</v>
      </c>
      <c r="F29" s="174">
        <v>0</v>
      </c>
      <c r="G29" s="210">
        <v>539.66</v>
      </c>
      <c r="H29" s="211">
        <f t="shared" si="0"/>
        <v>0</v>
      </c>
    </row>
    <row r="30" spans="1:8" x14ac:dyDescent="0.25">
      <c r="A30" s="32">
        <f t="shared" si="1"/>
        <v>25</v>
      </c>
      <c r="B30" s="62" t="s">
        <v>291</v>
      </c>
      <c r="C30" s="174">
        <v>0</v>
      </c>
      <c r="D30" s="174">
        <v>0</v>
      </c>
      <c r="E30" s="174">
        <v>0</v>
      </c>
      <c r="F30" s="174">
        <v>0</v>
      </c>
      <c r="G30" s="210">
        <v>0</v>
      </c>
      <c r="H30" s="211">
        <f t="shared" si="0"/>
        <v>0</v>
      </c>
    </row>
    <row r="31" spans="1:8" x14ac:dyDescent="0.25">
      <c r="A31" s="32">
        <f t="shared" si="1"/>
        <v>26</v>
      </c>
      <c r="B31" s="62" t="s">
        <v>1005</v>
      </c>
      <c r="C31" s="174">
        <v>0</v>
      </c>
      <c r="D31" s="174">
        <v>0</v>
      </c>
      <c r="E31" s="174">
        <v>0</v>
      </c>
      <c r="F31" s="174">
        <v>0</v>
      </c>
      <c r="G31" s="210">
        <v>0</v>
      </c>
      <c r="H31" s="211">
        <f t="shared" si="0"/>
        <v>0</v>
      </c>
    </row>
    <row r="32" spans="1:8" x14ac:dyDescent="0.25">
      <c r="A32" s="32">
        <f t="shared" si="1"/>
        <v>27</v>
      </c>
      <c r="B32" s="62" t="s">
        <v>1006</v>
      </c>
      <c r="C32" s="174">
        <v>0</v>
      </c>
      <c r="D32" s="174">
        <v>0</v>
      </c>
      <c r="E32" s="174">
        <v>0</v>
      </c>
      <c r="F32" s="174">
        <v>0</v>
      </c>
      <c r="G32" s="210">
        <v>0</v>
      </c>
      <c r="H32" s="211">
        <f t="shared" si="0"/>
        <v>0</v>
      </c>
    </row>
    <row r="33" spans="1:9" x14ac:dyDescent="0.25">
      <c r="A33" s="32">
        <f t="shared" si="1"/>
        <v>28</v>
      </c>
      <c r="B33" s="62" t="s">
        <v>1007</v>
      </c>
      <c r="C33" s="174">
        <v>0</v>
      </c>
      <c r="D33" s="174">
        <v>0</v>
      </c>
      <c r="E33" s="174">
        <v>0</v>
      </c>
      <c r="F33" s="174">
        <v>0</v>
      </c>
      <c r="G33" s="210">
        <v>0</v>
      </c>
      <c r="H33" s="211">
        <f t="shared" si="0"/>
        <v>0</v>
      </c>
    </row>
    <row r="34" spans="1:9" x14ac:dyDescent="0.25">
      <c r="A34" s="32">
        <f t="shared" si="1"/>
        <v>29</v>
      </c>
      <c r="B34" s="62" t="s">
        <v>1008</v>
      </c>
      <c r="C34" s="174">
        <v>0</v>
      </c>
      <c r="D34" s="174">
        <v>0</v>
      </c>
      <c r="E34" s="174">
        <v>0</v>
      </c>
      <c r="F34" s="174">
        <v>0</v>
      </c>
      <c r="G34" s="210">
        <v>0</v>
      </c>
      <c r="H34" s="211">
        <f t="shared" si="0"/>
        <v>0</v>
      </c>
    </row>
    <row r="35" spans="1:9" x14ac:dyDescent="0.25">
      <c r="A35" s="32">
        <f t="shared" si="1"/>
        <v>30</v>
      </c>
      <c r="B35" s="62" t="s">
        <v>1009</v>
      </c>
      <c r="C35" s="174">
        <v>524623.16</v>
      </c>
      <c r="D35" s="174">
        <v>0</v>
      </c>
      <c r="E35" s="174">
        <v>509565.94</v>
      </c>
      <c r="F35" s="174">
        <v>0</v>
      </c>
      <c r="G35" s="210">
        <v>-15057.22000000003</v>
      </c>
      <c r="H35" s="211">
        <f t="shared" si="0"/>
        <v>0</v>
      </c>
    </row>
    <row r="36" spans="1:9" x14ac:dyDescent="0.25">
      <c r="A36" s="387">
        <f t="shared" si="1"/>
        <v>31</v>
      </c>
      <c r="B36" s="388" t="s">
        <v>1352</v>
      </c>
      <c r="C36" s="174">
        <v>0</v>
      </c>
      <c r="D36" s="174">
        <v>0</v>
      </c>
      <c r="E36" s="174">
        <v>0</v>
      </c>
      <c r="F36" s="174">
        <v>0</v>
      </c>
      <c r="G36" s="210">
        <v>0</v>
      </c>
      <c r="H36" s="211">
        <f t="shared" si="0"/>
        <v>0</v>
      </c>
      <c r="I36" s="363"/>
    </row>
    <row r="37" spans="1:9" x14ac:dyDescent="0.25">
      <c r="A37" s="32">
        <f t="shared" si="1"/>
        <v>32</v>
      </c>
      <c r="B37" s="62" t="s">
        <v>1010</v>
      </c>
      <c r="C37" s="174">
        <v>233.98</v>
      </c>
      <c r="D37" s="174">
        <v>0</v>
      </c>
      <c r="E37" s="174">
        <v>0</v>
      </c>
      <c r="F37" s="174">
        <v>0</v>
      </c>
      <c r="G37" s="210">
        <v>-233.98</v>
      </c>
      <c r="H37" s="211">
        <f t="shared" si="0"/>
        <v>0</v>
      </c>
    </row>
    <row r="38" spans="1:9" x14ac:dyDescent="0.25">
      <c r="A38" s="32">
        <f t="shared" si="1"/>
        <v>33</v>
      </c>
      <c r="B38" s="62" t="s">
        <v>293</v>
      </c>
      <c r="C38" s="174">
        <v>444389.06</v>
      </c>
      <c r="D38" s="174">
        <v>43496.04</v>
      </c>
      <c r="E38" s="174">
        <v>724725.65</v>
      </c>
      <c r="F38" s="174">
        <v>14668.11</v>
      </c>
      <c r="G38" s="210">
        <v>280336.59000000003</v>
      </c>
      <c r="H38" s="211">
        <f t="shared" si="0"/>
        <v>-28827.93</v>
      </c>
    </row>
    <row r="39" spans="1:9" x14ac:dyDescent="0.25">
      <c r="A39" s="32">
        <f t="shared" si="1"/>
        <v>34</v>
      </c>
      <c r="B39" s="74" t="s">
        <v>1305</v>
      </c>
      <c r="C39" s="174">
        <v>1630</v>
      </c>
      <c r="D39" s="174">
        <v>0</v>
      </c>
      <c r="E39" s="174">
        <v>1540</v>
      </c>
      <c r="F39" s="174">
        <v>0</v>
      </c>
      <c r="G39" s="210">
        <v>-90</v>
      </c>
      <c r="H39" s="211">
        <f t="shared" si="0"/>
        <v>0</v>
      </c>
    </row>
    <row r="40" spans="1:9" x14ac:dyDescent="0.25">
      <c r="A40" s="32">
        <f t="shared" si="1"/>
        <v>35</v>
      </c>
      <c r="B40" s="74" t="s">
        <v>1070</v>
      </c>
      <c r="C40" s="174">
        <v>0</v>
      </c>
      <c r="D40" s="174">
        <v>0</v>
      </c>
      <c r="E40" s="174">
        <v>0</v>
      </c>
      <c r="F40" s="174">
        <v>0</v>
      </c>
      <c r="G40" s="210">
        <v>0</v>
      </c>
      <c r="H40" s="211">
        <f t="shared" si="0"/>
        <v>0</v>
      </c>
    </row>
    <row r="41" spans="1:9" x14ac:dyDescent="0.25">
      <c r="A41" s="32">
        <f t="shared" si="1"/>
        <v>36</v>
      </c>
      <c r="B41" s="74" t="s">
        <v>1066</v>
      </c>
      <c r="C41" s="174">
        <v>0</v>
      </c>
      <c r="D41" s="174">
        <v>0</v>
      </c>
      <c r="E41" s="174">
        <v>0</v>
      </c>
      <c r="F41" s="174">
        <v>0</v>
      </c>
      <c r="G41" s="210">
        <v>0</v>
      </c>
      <c r="H41" s="211">
        <f t="shared" si="0"/>
        <v>0</v>
      </c>
    </row>
    <row r="42" spans="1:9" ht="23.25" customHeight="1" x14ac:dyDescent="0.25">
      <c r="A42" s="32">
        <f t="shared" si="1"/>
        <v>37</v>
      </c>
      <c r="B42" s="74" t="s">
        <v>1279</v>
      </c>
      <c r="C42" s="174">
        <v>0</v>
      </c>
      <c r="D42" s="174">
        <v>0</v>
      </c>
      <c r="E42" s="174">
        <v>0</v>
      </c>
      <c r="F42" s="174">
        <v>0</v>
      </c>
      <c r="G42" s="210">
        <v>0</v>
      </c>
      <c r="H42" s="211">
        <f t="shared" si="0"/>
        <v>0</v>
      </c>
    </row>
    <row r="43" spans="1:9" x14ac:dyDescent="0.25">
      <c r="A43" s="32">
        <f t="shared" si="1"/>
        <v>38</v>
      </c>
      <c r="B43" s="74" t="s">
        <v>1205</v>
      </c>
      <c r="C43" s="174">
        <v>0</v>
      </c>
      <c r="D43" s="174">
        <v>0</v>
      </c>
      <c r="E43" s="174">
        <v>0</v>
      </c>
      <c r="F43" s="174">
        <v>0</v>
      </c>
      <c r="G43" s="210">
        <v>0</v>
      </c>
      <c r="H43" s="211">
        <f t="shared" si="0"/>
        <v>0</v>
      </c>
    </row>
    <row r="44" spans="1:9" ht="18.75" x14ac:dyDescent="0.25">
      <c r="A44" s="32">
        <f t="shared" si="1"/>
        <v>39</v>
      </c>
      <c r="B44" s="74" t="s">
        <v>1353</v>
      </c>
      <c r="C44" s="173">
        <f>SUM(C45:C48)</f>
        <v>354209.58999999997</v>
      </c>
      <c r="D44" s="173">
        <f>SUM(D45:D48)</f>
        <v>0</v>
      </c>
      <c r="E44" s="173">
        <f>SUM(E45:E48)</f>
        <v>308508.44</v>
      </c>
      <c r="F44" s="173">
        <f>SUM(F45:F48)</f>
        <v>0</v>
      </c>
      <c r="G44" s="210">
        <f t="shared" si="0"/>
        <v>-45701.149999999965</v>
      </c>
      <c r="H44" s="211">
        <f t="shared" si="0"/>
        <v>0</v>
      </c>
    </row>
    <row r="45" spans="1:9" x14ac:dyDescent="0.25">
      <c r="A45" s="32">
        <f>A44+1</f>
        <v>40</v>
      </c>
      <c r="B45" s="62" t="s">
        <v>1181</v>
      </c>
      <c r="C45" s="174">
        <v>0</v>
      </c>
      <c r="D45" s="174">
        <v>0</v>
      </c>
      <c r="E45" s="174">
        <v>0</v>
      </c>
      <c r="F45" s="174">
        <v>0</v>
      </c>
      <c r="G45" s="210">
        <f t="shared" si="0"/>
        <v>0</v>
      </c>
      <c r="H45" s="211">
        <f t="shared" si="0"/>
        <v>0</v>
      </c>
    </row>
    <row r="46" spans="1:9" x14ac:dyDescent="0.25">
      <c r="A46" s="32">
        <f t="shared" si="1"/>
        <v>41</v>
      </c>
      <c r="B46" s="62" t="s">
        <v>1011</v>
      </c>
      <c r="C46" s="174">
        <v>229062</v>
      </c>
      <c r="D46" s="174">
        <v>0</v>
      </c>
      <c r="E46" s="174">
        <v>228691.5</v>
      </c>
      <c r="F46" s="174">
        <v>0</v>
      </c>
      <c r="G46" s="210">
        <f t="shared" si="0"/>
        <v>-370.5</v>
      </c>
      <c r="H46" s="211">
        <f t="shared" si="0"/>
        <v>0</v>
      </c>
    </row>
    <row r="47" spans="1:9" ht="18.75" x14ac:dyDescent="0.25">
      <c r="A47" s="32">
        <f t="shared" si="1"/>
        <v>42</v>
      </c>
      <c r="B47" s="62" t="s">
        <v>1354</v>
      </c>
      <c r="C47" s="174">
        <v>0</v>
      </c>
      <c r="D47" s="174">
        <v>0</v>
      </c>
      <c r="E47" s="174">
        <v>0</v>
      </c>
      <c r="F47" s="174">
        <v>0</v>
      </c>
      <c r="G47" s="210">
        <f t="shared" si="0"/>
        <v>0</v>
      </c>
      <c r="H47" s="211">
        <f t="shared" si="0"/>
        <v>0</v>
      </c>
    </row>
    <row r="48" spans="1:9" x14ac:dyDescent="0.25">
      <c r="A48" s="32">
        <f t="shared" si="1"/>
        <v>43</v>
      </c>
      <c r="B48" s="62" t="s">
        <v>1095</v>
      </c>
      <c r="C48" s="174">
        <v>125147.59</v>
      </c>
      <c r="D48" s="174">
        <v>0</v>
      </c>
      <c r="E48" s="174">
        <v>79816.94</v>
      </c>
      <c r="F48" s="174">
        <v>0</v>
      </c>
      <c r="G48" s="210">
        <f t="shared" si="0"/>
        <v>-45330.649999999994</v>
      </c>
      <c r="H48" s="211">
        <f t="shared" si="0"/>
        <v>0</v>
      </c>
    </row>
    <row r="49" spans="1:9" x14ac:dyDescent="0.25">
      <c r="A49" s="32">
        <f t="shared" si="1"/>
        <v>44</v>
      </c>
      <c r="B49" s="74" t="s">
        <v>1306</v>
      </c>
      <c r="C49" s="174">
        <v>0</v>
      </c>
      <c r="D49" s="174">
        <v>0</v>
      </c>
      <c r="E49" s="174">
        <v>0</v>
      </c>
      <c r="F49" s="174">
        <v>0</v>
      </c>
      <c r="G49" s="210">
        <f t="shared" si="0"/>
        <v>0</v>
      </c>
      <c r="H49" s="211">
        <f t="shared" si="0"/>
        <v>0</v>
      </c>
    </row>
    <row r="50" spans="1:9" x14ac:dyDescent="0.25">
      <c r="A50" s="32">
        <f t="shared" si="1"/>
        <v>45</v>
      </c>
      <c r="B50" s="74" t="s">
        <v>1067</v>
      </c>
      <c r="C50" s="174">
        <v>0</v>
      </c>
      <c r="D50" s="174">
        <v>83459.3</v>
      </c>
      <c r="E50" s="174">
        <v>0</v>
      </c>
      <c r="F50" s="174">
        <v>82415.850000000006</v>
      </c>
      <c r="G50" s="210">
        <f t="shared" si="0"/>
        <v>0</v>
      </c>
      <c r="H50" s="211">
        <f t="shared" si="0"/>
        <v>-1043.4499999999971</v>
      </c>
    </row>
    <row r="51" spans="1:9" x14ac:dyDescent="0.25">
      <c r="A51" s="32">
        <f t="shared" si="1"/>
        <v>46</v>
      </c>
      <c r="B51" s="74" t="s">
        <v>1117</v>
      </c>
      <c r="C51" s="43" t="s">
        <v>1268</v>
      </c>
      <c r="D51" s="43" t="s">
        <v>1268</v>
      </c>
      <c r="E51" s="43" t="s">
        <v>1268</v>
      </c>
      <c r="F51" s="43" t="s">
        <v>1268</v>
      </c>
      <c r="G51" s="364" t="s">
        <v>1089</v>
      </c>
      <c r="H51" s="365" t="s">
        <v>1089</v>
      </c>
    </row>
    <row r="52" spans="1:9" x14ac:dyDescent="0.25">
      <c r="A52" s="32">
        <f t="shared" si="1"/>
        <v>47</v>
      </c>
      <c r="B52" s="180" t="s">
        <v>1071</v>
      </c>
      <c r="C52" s="174">
        <v>0</v>
      </c>
      <c r="D52" s="174">
        <v>0</v>
      </c>
      <c r="E52" s="174">
        <v>0</v>
      </c>
      <c r="F52" s="174">
        <v>0</v>
      </c>
      <c r="G52" s="210">
        <f t="shared" si="0"/>
        <v>0</v>
      </c>
      <c r="H52" s="211">
        <f t="shared" si="0"/>
        <v>0</v>
      </c>
    </row>
    <row r="53" spans="1:9" x14ac:dyDescent="0.25">
      <c r="A53" s="32" t="s">
        <v>850</v>
      </c>
      <c r="B53" s="866" t="s">
        <v>851</v>
      </c>
      <c r="C53" s="174">
        <v>0</v>
      </c>
      <c r="D53" s="174">
        <v>0</v>
      </c>
      <c r="E53" s="174">
        <v>0</v>
      </c>
      <c r="F53" s="174">
        <v>0</v>
      </c>
      <c r="G53" s="210">
        <f>E53-C53</f>
        <v>0</v>
      </c>
      <c r="H53" s="211">
        <f>F53-D53</f>
        <v>0</v>
      </c>
    </row>
    <row r="54" spans="1:9" x14ac:dyDescent="0.25">
      <c r="A54" s="32">
        <f>A52+1</f>
        <v>48</v>
      </c>
      <c r="B54" s="74" t="s">
        <v>1072</v>
      </c>
      <c r="C54" s="174">
        <v>67388.600000000006</v>
      </c>
      <c r="D54" s="174">
        <v>0</v>
      </c>
      <c r="E54" s="174">
        <v>52092.800000000003</v>
      </c>
      <c r="F54" s="174">
        <v>0</v>
      </c>
      <c r="G54" s="210">
        <f t="shared" si="0"/>
        <v>-15295.800000000003</v>
      </c>
      <c r="H54" s="211">
        <f t="shared" si="0"/>
        <v>0</v>
      </c>
    </row>
    <row r="55" spans="1:9" x14ac:dyDescent="0.25">
      <c r="A55" s="32">
        <f t="shared" si="1"/>
        <v>49</v>
      </c>
      <c r="B55" s="74" t="s">
        <v>1073</v>
      </c>
      <c r="C55" s="174">
        <v>21450269.989999998</v>
      </c>
      <c r="D55" s="174">
        <v>0</v>
      </c>
      <c r="E55" s="174">
        <v>25902467.510000002</v>
      </c>
      <c r="F55" s="174">
        <v>0</v>
      </c>
      <c r="G55" s="210">
        <f t="shared" si="0"/>
        <v>4452197.5200000033</v>
      </c>
      <c r="H55" s="211">
        <f t="shared" si="0"/>
        <v>0</v>
      </c>
    </row>
    <row r="56" spans="1:9" x14ac:dyDescent="0.25">
      <c r="A56" s="32">
        <f t="shared" si="1"/>
        <v>50</v>
      </c>
      <c r="B56" s="154" t="s">
        <v>1252</v>
      </c>
      <c r="C56" s="176"/>
      <c r="D56" s="176"/>
      <c r="E56" s="176"/>
      <c r="F56" s="176"/>
      <c r="G56" s="210">
        <f t="shared" si="0"/>
        <v>0</v>
      </c>
      <c r="H56" s="211">
        <f t="shared" si="0"/>
        <v>0</v>
      </c>
    </row>
    <row r="57" spans="1:9" x14ac:dyDescent="0.25">
      <c r="A57" s="32">
        <f t="shared" si="1"/>
        <v>51</v>
      </c>
      <c r="B57" s="154" t="s">
        <v>1094</v>
      </c>
      <c r="C57" s="177">
        <v>259991.2</v>
      </c>
      <c r="D57" s="177">
        <v>0</v>
      </c>
      <c r="E57" s="177">
        <v>278419.49</v>
      </c>
      <c r="F57" s="177">
        <v>0</v>
      </c>
      <c r="G57" s="210">
        <f t="shared" si="0"/>
        <v>18428.289999999979</v>
      </c>
      <c r="H57" s="211">
        <f t="shared" si="0"/>
        <v>0</v>
      </c>
    </row>
    <row r="58" spans="1:9" s="155" customFormat="1" ht="32.25" thickBot="1" x14ac:dyDescent="0.3">
      <c r="A58" s="33">
        <f t="shared" si="1"/>
        <v>52</v>
      </c>
      <c r="B58" s="158" t="s">
        <v>1092</v>
      </c>
      <c r="C58" s="64">
        <f>C6+C11+SUM(C16:C21)+C24+C25+SUM(C39:C44)+SUM(C49:C53)+C55</f>
        <v>28136433.109999999</v>
      </c>
      <c r="D58" s="64">
        <f>D6+D11+SUM(D16:D21)+D24+D25+SUM(D39:D44)+SUM(D49:D55)</f>
        <v>558928.91</v>
      </c>
      <c r="E58" s="64">
        <f>E6+E11+SUM(E16:E21)+E24+E25+SUM(E39:E44)+SUM(E49:E53)+E55</f>
        <v>32589154.570000004</v>
      </c>
      <c r="F58" s="64">
        <f>F6+F11+SUM(F16:F21)+F24+F25+SUM(F39:F44)+SUM(F49:F55)</f>
        <v>503388.22</v>
      </c>
      <c r="G58" s="217">
        <f t="shared" si="0"/>
        <v>4452721.4600000046</v>
      </c>
      <c r="H58" s="218">
        <f t="shared" si="0"/>
        <v>-55540.690000000061</v>
      </c>
    </row>
    <row r="59" spans="1:9" ht="21" customHeight="1" x14ac:dyDescent="0.25">
      <c r="B59" s="3"/>
      <c r="C59" s="3"/>
      <c r="D59" s="482">
        <f>C58+D58</f>
        <v>28695362.02</v>
      </c>
      <c r="E59" s="481"/>
      <c r="F59" s="482">
        <f>E58+F58</f>
        <v>33092542.790000003</v>
      </c>
      <c r="G59" s="3"/>
      <c r="H59" s="3"/>
      <c r="I59" s="480" t="s">
        <v>41</v>
      </c>
    </row>
    <row r="60" spans="1:9" ht="33" customHeight="1" x14ac:dyDescent="0.25">
      <c r="A60" s="640" t="s">
        <v>1183</v>
      </c>
      <c r="B60" s="641"/>
      <c r="C60" s="641"/>
      <c r="D60" s="641"/>
      <c r="E60" s="641"/>
      <c r="F60" s="641"/>
      <c r="G60" s="641"/>
      <c r="H60" s="642"/>
    </row>
    <row r="61" spans="1:9" ht="30.75" customHeight="1" x14ac:dyDescent="0.25">
      <c r="A61" s="643" t="s">
        <v>1182</v>
      </c>
      <c r="B61" s="644"/>
      <c r="C61" s="644"/>
      <c r="D61" s="644"/>
      <c r="E61" s="644"/>
      <c r="F61" s="644"/>
      <c r="G61" s="644"/>
      <c r="H61" s="645"/>
    </row>
    <row r="63" spans="1:9" x14ac:dyDescent="0.25">
      <c r="B63" s="573" t="s">
        <v>131</v>
      </c>
    </row>
    <row r="64" spans="1:9" ht="14.25" customHeight="1" x14ac:dyDescent="0.25">
      <c r="B64" s="20" t="s">
        <v>1342</v>
      </c>
    </row>
    <row r="65" spans="2:2" x14ac:dyDescent="0.25">
      <c r="B65" s="20" t="s">
        <v>108</v>
      </c>
    </row>
  </sheetData>
  <mergeCells count="9">
    <mergeCell ref="A60:H60"/>
    <mergeCell ref="A61:H61"/>
    <mergeCell ref="A1:H1"/>
    <mergeCell ref="A2:H2"/>
    <mergeCell ref="A3:A4"/>
    <mergeCell ref="B3:B4"/>
    <mergeCell ref="C3:D3"/>
    <mergeCell ref="E3:F3"/>
    <mergeCell ref="G3:H3"/>
  </mergeCells>
  <phoneticPr fontId="98" type="noConversion"/>
  <printOptions gridLines="1"/>
  <pageMargins left="0.51181102362204722" right="0.31496062992125984" top="0.43307086614173229" bottom="0.48" header="0.39370078740157483" footer="0.23622047244094491"/>
  <pageSetup paperSize="9" scale="76" fitToWidth="2"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enableFormatConditionsCalculation="0">
    <tabColor indexed="42"/>
    <pageSetUpPr fitToPage="1"/>
  </sheetPr>
  <dimension ref="A1:H24"/>
  <sheetViews>
    <sheetView zoomScaleNormal="100" workbookViewId="0">
      <pane xSplit="2" ySplit="4" topLeftCell="C5" activePane="bottomRight" state="frozen"/>
      <selection activeCell="G22" sqref="G22"/>
      <selection pane="topRight" activeCell="G22" sqref="G22"/>
      <selection pane="bottomLeft" activeCell="G22" sqref="G22"/>
      <selection pane="bottomRight" activeCell="D26" sqref="D26"/>
    </sheetView>
  </sheetViews>
  <sheetFormatPr defaultRowHeight="15.75" x14ac:dyDescent="0.25"/>
  <cols>
    <col min="1" max="1" width="7.85546875" style="3" customWidth="1"/>
    <col min="2" max="2" width="89.5703125" style="5" customWidth="1"/>
    <col min="3" max="3" width="16.85546875" style="1" customWidth="1"/>
    <col min="4" max="4" width="17.28515625" style="1" customWidth="1"/>
    <col min="5" max="16384" width="9.140625" style="1"/>
  </cols>
  <sheetData>
    <row r="1" spans="1:8" ht="50.1" customHeight="1" x14ac:dyDescent="0.25">
      <c r="A1" s="634" t="s">
        <v>174</v>
      </c>
      <c r="B1" s="635"/>
      <c r="C1" s="635"/>
      <c r="D1" s="636"/>
    </row>
    <row r="2" spans="1:8" ht="34.9" customHeight="1" x14ac:dyDescent="0.25">
      <c r="A2" s="630" t="s">
        <v>132</v>
      </c>
      <c r="B2" s="631"/>
      <c r="C2" s="631"/>
      <c r="D2" s="632"/>
    </row>
    <row r="3" spans="1:8" s="9" customFormat="1" ht="31.5" x14ac:dyDescent="0.25">
      <c r="A3" s="29" t="s">
        <v>1145</v>
      </c>
      <c r="B3" s="16" t="s">
        <v>1285</v>
      </c>
      <c r="C3" s="13">
        <v>2011</v>
      </c>
      <c r="D3" s="28">
        <v>2012</v>
      </c>
    </row>
    <row r="4" spans="1:8" s="9" customFormat="1" x14ac:dyDescent="0.25">
      <c r="A4" s="29"/>
      <c r="B4" s="16"/>
      <c r="C4" s="13" t="s">
        <v>1235</v>
      </c>
      <c r="D4" s="28" t="s">
        <v>1236</v>
      </c>
    </row>
    <row r="5" spans="1:8" ht="15.75" customHeight="1" x14ac:dyDescent="0.25">
      <c r="A5" s="32">
        <v>1</v>
      </c>
      <c r="B5" s="477" t="s">
        <v>133</v>
      </c>
      <c r="C5" s="50">
        <f>C6+C7+C8</f>
        <v>2937305.04</v>
      </c>
      <c r="D5" s="51">
        <f>D6+D7+D8</f>
        <v>2663200.4299999997</v>
      </c>
      <c r="E5" s="9"/>
      <c r="F5" s="9"/>
      <c r="G5" s="390"/>
      <c r="H5" s="390"/>
    </row>
    <row r="6" spans="1:8" ht="31.5" x14ac:dyDescent="0.25">
      <c r="A6" s="32">
        <v>2</v>
      </c>
      <c r="B6" s="478" t="s">
        <v>896</v>
      </c>
      <c r="C6" s="59">
        <v>421022.23</v>
      </c>
      <c r="D6" s="59">
        <v>380704.65</v>
      </c>
      <c r="E6" s="9"/>
      <c r="F6" s="9"/>
      <c r="G6" s="390"/>
      <c r="H6" s="390"/>
    </row>
    <row r="7" spans="1:8" x14ac:dyDescent="0.25">
      <c r="A7" s="32">
        <v>3</v>
      </c>
      <c r="B7" s="478" t="s">
        <v>897</v>
      </c>
      <c r="C7" s="181">
        <v>1000</v>
      </c>
      <c r="D7" s="181">
        <v>13000</v>
      </c>
      <c r="G7" s="390"/>
    </row>
    <row r="8" spans="1:8" ht="21.75" customHeight="1" x14ac:dyDescent="0.25">
      <c r="A8" s="387">
        <v>4</v>
      </c>
      <c r="B8" s="478" t="s">
        <v>10</v>
      </c>
      <c r="C8" s="181">
        <v>2515282.81</v>
      </c>
      <c r="D8" s="181">
        <v>2269495.7799999998</v>
      </c>
      <c r="G8" s="390"/>
    </row>
    <row r="9" spans="1:8" x14ac:dyDescent="0.25">
      <c r="A9" s="32">
        <v>5</v>
      </c>
      <c r="B9" s="45" t="s">
        <v>1276</v>
      </c>
      <c r="C9" s="63">
        <f>SUM(C10:C13)</f>
        <v>609644.43000000005</v>
      </c>
      <c r="D9" s="164">
        <f>SUM(D10:D13)</f>
        <v>538236.51</v>
      </c>
    </row>
    <row r="10" spans="1:8" x14ac:dyDescent="0.25">
      <c r="A10" s="32">
        <v>6</v>
      </c>
      <c r="B10" s="26" t="s">
        <v>898</v>
      </c>
      <c r="C10" s="59">
        <v>454968.4</v>
      </c>
      <c r="D10" s="59">
        <v>362806.15</v>
      </c>
    </row>
    <row r="11" spans="1:8" x14ac:dyDescent="0.25">
      <c r="A11" s="32">
        <v>7</v>
      </c>
      <c r="B11" s="26" t="s">
        <v>899</v>
      </c>
      <c r="C11" s="59">
        <v>131470.24</v>
      </c>
      <c r="D11" s="59">
        <v>155743.41</v>
      </c>
    </row>
    <row r="12" spans="1:8" x14ac:dyDescent="0.25">
      <c r="A12" s="32">
        <v>8</v>
      </c>
      <c r="B12" s="26" t="s">
        <v>900</v>
      </c>
      <c r="C12" s="59">
        <v>13249.79</v>
      </c>
      <c r="D12" s="59">
        <v>11998.95</v>
      </c>
    </row>
    <row r="13" spans="1:8" x14ac:dyDescent="0.25">
      <c r="A13" s="32">
        <v>9</v>
      </c>
      <c r="B13" s="26" t="s">
        <v>901</v>
      </c>
      <c r="C13" s="59">
        <v>9956</v>
      </c>
      <c r="D13" s="59">
        <v>7688</v>
      </c>
    </row>
    <row r="14" spans="1:8" x14ac:dyDescent="0.25">
      <c r="A14" s="32">
        <v>10</v>
      </c>
      <c r="B14" s="66" t="s">
        <v>1190</v>
      </c>
      <c r="C14" s="63">
        <f>C6*0.2</f>
        <v>84204.445999999996</v>
      </c>
      <c r="D14" s="489">
        <f>D6*0.2</f>
        <v>76140.930000000008</v>
      </c>
    </row>
    <row r="15" spans="1:8" ht="16.5" thickBot="1" x14ac:dyDescent="0.3">
      <c r="A15" s="33">
        <v>11</v>
      </c>
      <c r="B15" s="67" t="s">
        <v>1291</v>
      </c>
      <c r="C15" s="182">
        <v>126306.66899999999</v>
      </c>
      <c r="D15" s="182">
        <v>76140.930000000008</v>
      </c>
    </row>
    <row r="16" spans="1:8" x14ac:dyDescent="0.25">
      <c r="B16" s="8"/>
    </row>
    <row r="17" spans="1:2" x14ac:dyDescent="0.25">
      <c r="A17" s="506" t="s">
        <v>304</v>
      </c>
      <c r="B17" s="8"/>
    </row>
    <row r="18" spans="1:2" x14ac:dyDescent="0.25">
      <c r="B18" s="8"/>
    </row>
    <row r="19" spans="1:2" x14ac:dyDescent="0.25">
      <c r="B19" s="8"/>
    </row>
    <row r="20" spans="1:2" x14ac:dyDescent="0.25">
      <c r="B20" s="8" t="s">
        <v>131</v>
      </c>
    </row>
    <row r="21" spans="1:2" x14ac:dyDescent="0.25">
      <c r="B21" s="20" t="s">
        <v>1342</v>
      </c>
    </row>
    <row r="22" spans="1:2" x14ac:dyDescent="0.25">
      <c r="B22" s="20" t="s">
        <v>108</v>
      </c>
    </row>
    <row r="23" spans="1:2" x14ac:dyDescent="0.25">
      <c r="B23" s="8"/>
    </row>
    <row r="24" spans="1:2" x14ac:dyDescent="0.25">
      <c r="B24" s="8"/>
    </row>
  </sheetData>
  <mergeCells count="2">
    <mergeCell ref="A1:D1"/>
    <mergeCell ref="A2:D2"/>
  </mergeCells>
  <phoneticPr fontId="0" type="noConversion"/>
  <printOptions gridLines="1"/>
  <pageMargins left="0.85" right="0.74803149606299213" top="0.98425196850393704" bottom="0.98425196850393704"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992"/>
  <sheetViews>
    <sheetView zoomScaleNormal="100" workbookViewId="0">
      <pane xSplit="2" ySplit="5" topLeftCell="C6" activePane="bottomRight" state="frozen"/>
      <selection activeCell="G22" sqref="G22"/>
      <selection pane="topRight" activeCell="G22" sqref="G22"/>
      <selection pane="bottomLeft" activeCell="G22" sqref="G22"/>
      <selection pane="bottomRight" activeCell="M92" sqref="M92"/>
    </sheetView>
  </sheetViews>
  <sheetFormatPr defaultRowHeight="15.75" x14ac:dyDescent="0.25"/>
  <cols>
    <col min="1" max="1" width="8.42578125" style="883" customWidth="1"/>
    <col min="2" max="2" width="74.140625" style="876" customWidth="1"/>
    <col min="3" max="8" width="17" style="1" customWidth="1"/>
    <col min="9" max="9" width="14" style="1" bestFit="1" customWidth="1"/>
    <col min="10" max="16384" width="9.140625" style="1"/>
  </cols>
  <sheetData>
    <row r="1" spans="1:8" ht="35.1" customHeight="1" thickBot="1" x14ac:dyDescent="0.3">
      <c r="A1" s="657" t="s">
        <v>282</v>
      </c>
      <c r="B1" s="658"/>
      <c r="C1" s="658"/>
      <c r="D1" s="658"/>
      <c r="E1" s="658"/>
      <c r="F1" s="658"/>
      <c r="G1" s="658"/>
      <c r="H1" s="659"/>
    </row>
    <row r="2" spans="1:8" ht="32.450000000000003" customHeight="1" x14ac:dyDescent="0.25">
      <c r="A2" s="660" t="s">
        <v>134</v>
      </c>
      <c r="B2" s="661"/>
      <c r="C2" s="661"/>
      <c r="D2" s="661"/>
      <c r="E2" s="661"/>
      <c r="F2" s="661"/>
      <c r="G2" s="661"/>
      <c r="H2" s="662"/>
    </row>
    <row r="3" spans="1:8" s="9" customFormat="1" ht="31.5" customHeight="1" x14ac:dyDescent="0.25">
      <c r="A3" s="879" t="s">
        <v>1145</v>
      </c>
      <c r="B3" s="868" t="s">
        <v>1285</v>
      </c>
      <c r="C3" s="663">
        <v>2011</v>
      </c>
      <c r="D3" s="663"/>
      <c r="E3" s="663">
        <v>2012</v>
      </c>
      <c r="F3" s="663"/>
      <c r="G3" s="663" t="s">
        <v>283</v>
      </c>
      <c r="H3" s="664"/>
    </row>
    <row r="4" spans="1:8" ht="31.5" customHeight="1" x14ac:dyDescent="0.25">
      <c r="A4" s="879"/>
      <c r="B4" s="869"/>
      <c r="C4" s="13" t="s">
        <v>1286</v>
      </c>
      <c r="D4" s="13" t="s">
        <v>1287</v>
      </c>
      <c r="E4" s="13" t="s">
        <v>1286</v>
      </c>
      <c r="F4" s="13" t="s">
        <v>1287</v>
      </c>
      <c r="G4" s="13" t="s">
        <v>1286</v>
      </c>
      <c r="H4" s="28" t="s">
        <v>1287</v>
      </c>
    </row>
    <row r="5" spans="1:8" x14ac:dyDescent="0.25">
      <c r="A5" s="880"/>
      <c r="B5" s="870"/>
      <c r="C5" s="39" t="s">
        <v>1235</v>
      </c>
      <c r="D5" s="39" t="s">
        <v>1236</v>
      </c>
      <c r="E5" s="39" t="s">
        <v>1237</v>
      </c>
      <c r="F5" s="39" t="s">
        <v>1244</v>
      </c>
      <c r="G5" s="39" t="s">
        <v>925</v>
      </c>
      <c r="H5" s="84" t="s">
        <v>926</v>
      </c>
    </row>
    <row r="6" spans="1:8" x14ac:dyDescent="0.25">
      <c r="A6" s="880">
        <v>1</v>
      </c>
      <c r="B6" s="116" t="s">
        <v>1355</v>
      </c>
      <c r="C6" s="63">
        <f>SUM(C7:C18)</f>
        <v>1443633.0499999998</v>
      </c>
      <c r="D6" s="63">
        <f>SUM(D7:D18)</f>
        <v>63887.069999999992</v>
      </c>
      <c r="E6" s="63">
        <f>SUM(E7:E18)</f>
        <v>1180706.05</v>
      </c>
      <c r="F6" s="63">
        <f>SUM(F7:F18)</f>
        <v>51180.24</v>
      </c>
      <c r="G6" s="63">
        <f>E6-C6</f>
        <v>-262926.99999999977</v>
      </c>
      <c r="H6" s="164">
        <f>F6-D6</f>
        <v>-12706.829999999994</v>
      </c>
    </row>
    <row r="7" spans="1:8" ht="17.25" customHeight="1" x14ac:dyDescent="0.25">
      <c r="A7" s="880">
        <f>A6+1</f>
        <v>2</v>
      </c>
      <c r="B7" s="871" t="s">
        <v>1012</v>
      </c>
      <c r="C7" s="52">
        <v>94714.880000000005</v>
      </c>
      <c r="D7" s="52">
        <v>1074.3699999999999</v>
      </c>
      <c r="E7" s="52">
        <v>101686.33</v>
      </c>
      <c r="F7" s="52">
        <v>1632.92</v>
      </c>
      <c r="G7" s="178">
        <f>E7-C7</f>
        <v>6971.4499999999971</v>
      </c>
      <c r="H7" s="179">
        <f>F7-D7</f>
        <v>558.55000000000018</v>
      </c>
    </row>
    <row r="8" spans="1:8" ht="30.6" customHeight="1" x14ac:dyDescent="0.25">
      <c r="A8" s="880">
        <f t="shared" ref="A8:A71" si="0">A7+1</f>
        <v>3</v>
      </c>
      <c r="B8" s="872" t="s">
        <v>1013</v>
      </c>
      <c r="C8" s="52">
        <v>6484.4</v>
      </c>
      <c r="D8" s="52">
        <v>0</v>
      </c>
      <c r="E8" s="52">
        <v>5557.63</v>
      </c>
      <c r="F8" s="52">
        <v>0</v>
      </c>
      <c r="G8" s="178">
        <f t="shared" ref="G8:H71" si="1">E8-C8</f>
        <v>-926.76999999999953</v>
      </c>
      <c r="H8" s="179">
        <f t="shared" si="1"/>
        <v>0</v>
      </c>
    </row>
    <row r="9" spans="1:8" x14ac:dyDescent="0.25">
      <c r="A9" s="880">
        <f t="shared" si="0"/>
        <v>4</v>
      </c>
      <c r="B9" s="871" t="s">
        <v>1014</v>
      </c>
      <c r="C9" s="52">
        <v>122828.05</v>
      </c>
      <c r="D9" s="52">
        <v>8959.5400000000009</v>
      </c>
      <c r="E9" s="52">
        <v>105853.77</v>
      </c>
      <c r="F9" s="52">
        <v>8074.99</v>
      </c>
      <c r="G9" s="178">
        <f t="shared" si="1"/>
        <v>-16974.28</v>
      </c>
      <c r="H9" s="179">
        <f t="shared" si="1"/>
        <v>-884.55000000000109</v>
      </c>
    </row>
    <row r="10" spans="1:8" x14ac:dyDescent="0.25">
      <c r="A10" s="880">
        <f t="shared" si="0"/>
        <v>5</v>
      </c>
      <c r="B10" s="871" t="s">
        <v>1015</v>
      </c>
      <c r="C10" s="52">
        <v>2128.7600000000002</v>
      </c>
      <c r="D10" s="52">
        <v>3.3</v>
      </c>
      <c r="E10" s="52">
        <v>1467.42</v>
      </c>
      <c r="F10" s="52">
        <v>100</v>
      </c>
      <c r="G10" s="178">
        <f t="shared" si="1"/>
        <v>-661.34000000000015</v>
      </c>
      <c r="H10" s="179">
        <f t="shared" si="1"/>
        <v>96.7</v>
      </c>
    </row>
    <row r="11" spans="1:8" x14ac:dyDescent="0.25">
      <c r="A11" s="880">
        <f t="shared" si="0"/>
        <v>6</v>
      </c>
      <c r="B11" s="871" t="s">
        <v>1016</v>
      </c>
      <c r="C11" s="52">
        <v>39199.58</v>
      </c>
      <c r="D11" s="52">
        <v>544.77</v>
      </c>
      <c r="E11" s="52">
        <v>47337.3</v>
      </c>
      <c r="F11" s="52">
        <v>298.20999999999998</v>
      </c>
      <c r="G11" s="178">
        <f t="shared" si="1"/>
        <v>8137.7200000000012</v>
      </c>
      <c r="H11" s="179">
        <f t="shared" si="1"/>
        <v>-246.56</v>
      </c>
    </row>
    <row r="12" spans="1:8" x14ac:dyDescent="0.25">
      <c r="A12" s="880">
        <f t="shared" si="0"/>
        <v>7</v>
      </c>
      <c r="B12" s="871" t="s">
        <v>1017</v>
      </c>
      <c r="C12" s="52">
        <v>44865.19</v>
      </c>
      <c r="D12" s="52">
        <v>6440.26</v>
      </c>
      <c r="E12" s="52">
        <v>40329.519999999997</v>
      </c>
      <c r="F12" s="52">
        <v>5703.99</v>
      </c>
      <c r="G12" s="178">
        <f t="shared" si="1"/>
        <v>-4535.6700000000055</v>
      </c>
      <c r="H12" s="179">
        <f t="shared" si="1"/>
        <v>-736.27000000000044</v>
      </c>
    </row>
    <row r="13" spans="1:8" ht="31.5" x14ac:dyDescent="0.25">
      <c r="A13" s="880">
        <f t="shared" si="0"/>
        <v>8</v>
      </c>
      <c r="B13" s="871" t="s">
        <v>1018</v>
      </c>
      <c r="C13" s="52">
        <v>29585.75</v>
      </c>
      <c r="D13" s="52">
        <v>3364.16</v>
      </c>
      <c r="E13" s="52">
        <v>23321.85</v>
      </c>
      <c r="F13" s="52">
        <v>2828.77</v>
      </c>
      <c r="G13" s="178">
        <f t="shared" si="1"/>
        <v>-6263.9000000000015</v>
      </c>
      <c r="H13" s="179">
        <f t="shared" si="1"/>
        <v>-535.38999999999987</v>
      </c>
    </row>
    <row r="14" spans="1:8" x14ac:dyDescent="0.25">
      <c r="A14" s="880">
        <f t="shared" si="0"/>
        <v>9</v>
      </c>
      <c r="B14" s="871" t="s">
        <v>1019</v>
      </c>
      <c r="C14" s="52">
        <v>193118.22</v>
      </c>
      <c r="D14" s="52">
        <v>0</v>
      </c>
      <c r="E14" s="52">
        <v>185059.41</v>
      </c>
      <c r="F14" s="52">
        <v>0</v>
      </c>
      <c r="G14" s="178">
        <f t="shared" si="1"/>
        <v>-8058.8099999999977</v>
      </c>
      <c r="H14" s="179">
        <f t="shared" si="1"/>
        <v>0</v>
      </c>
    </row>
    <row r="15" spans="1:8" x14ac:dyDescent="0.25">
      <c r="A15" s="880">
        <f t="shared" si="0"/>
        <v>10</v>
      </c>
      <c r="B15" s="144" t="s">
        <v>1020</v>
      </c>
      <c r="C15" s="52">
        <v>637740</v>
      </c>
      <c r="D15" s="52">
        <v>8310.84</v>
      </c>
      <c r="E15" s="52">
        <v>425169.99</v>
      </c>
      <c r="F15" s="52">
        <v>2380.31</v>
      </c>
      <c r="G15" s="178">
        <f t="shared" si="1"/>
        <v>-212570.01</v>
      </c>
      <c r="H15" s="179">
        <f t="shared" si="1"/>
        <v>-5930.5300000000007</v>
      </c>
    </row>
    <row r="16" spans="1:8" ht="16.149999999999999" customHeight="1" x14ac:dyDescent="0.25">
      <c r="A16" s="880">
        <f t="shared" si="0"/>
        <v>11</v>
      </c>
      <c r="B16" s="871" t="s">
        <v>1021</v>
      </c>
      <c r="C16" s="52">
        <v>85685.64</v>
      </c>
      <c r="D16" s="52">
        <v>8035.2</v>
      </c>
      <c r="E16" s="52">
        <v>60209.41</v>
      </c>
      <c r="F16" s="52">
        <v>8579.11</v>
      </c>
      <c r="G16" s="178">
        <f t="shared" si="1"/>
        <v>-25476.229999999996</v>
      </c>
      <c r="H16" s="179">
        <f t="shared" si="1"/>
        <v>543.91000000000076</v>
      </c>
    </row>
    <row r="17" spans="1:8" x14ac:dyDescent="0.25">
      <c r="A17" s="880">
        <f t="shared" si="0"/>
        <v>12</v>
      </c>
      <c r="B17" s="144" t="s">
        <v>852</v>
      </c>
      <c r="C17" s="52">
        <v>95478.69</v>
      </c>
      <c r="D17" s="52">
        <v>15492.35</v>
      </c>
      <c r="E17" s="52">
        <v>68696.479999999996</v>
      </c>
      <c r="F17" s="52">
        <v>11089.63</v>
      </c>
      <c r="G17" s="178">
        <f t="shared" si="1"/>
        <v>-26782.210000000006</v>
      </c>
      <c r="H17" s="179">
        <f t="shared" si="1"/>
        <v>-4402.7200000000012</v>
      </c>
    </row>
    <row r="18" spans="1:8" x14ac:dyDescent="0.25">
      <c r="A18" s="880">
        <f t="shared" si="0"/>
        <v>13</v>
      </c>
      <c r="B18" s="871" t="s">
        <v>1022</v>
      </c>
      <c r="C18" s="52">
        <v>91803.89</v>
      </c>
      <c r="D18" s="52">
        <v>11662.28</v>
      </c>
      <c r="E18" s="52">
        <v>116016.94</v>
      </c>
      <c r="F18" s="52">
        <v>10492.31</v>
      </c>
      <c r="G18" s="178">
        <f t="shared" si="1"/>
        <v>24213.050000000003</v>
      </c>
      <c r="H18" s="179">
        <f t="shared" si="1"/>
        <v>-1169.9700000000012</v>
      </c>
    </row>
    <row r="19" spans="1:8" x14ac:dyDescent="0.25">
      <c r="A19" s="880">
        <f t="shared" si="0"/>
        <v>14</v>
      </c>
      <c r="B19" s="116" t="s">
        <v>1356</v>
      </c>
      <c r="C19" s="63">
        <f>SUM(C20:C25)</f>
        <v>1600334.99</v>
      </c>
      <c r="D19" s="63">
        <f>SUM(D20:D25)</f>
        <v>37436.409999999996</v>
      </c>
      <c r="E19" s="63">
        <f>SUM(E20:E25)</f>
        <v>1610895.04</v>
      </c>
      <c r="F19" s="63">
        <f>SUM(F20:F25)</f>
        <v>38517.96</v>
      </c>
      <c r="G19" s="63">
        <f t="shared" si="1"/>
        <v>10560.050000000047</v>
      </c>
      <c r="H19" s="164">
        <f t="shared" si="1"/>
        <v>1081.5500000000029</v>
      </c>
    </row>
    <row r="20" spans="1:8" x14ac:dyDescent="0.25">
      <c r="A20" s="880">
        <f t="shared" si="0"/>
        <v>15</v>
      </c>
      <c r="B20" s="871" t="s">
        <v>1023</v>
      </c>
      <c r="C20" s="52">
        <v>462665.2</v>
      </c>
      <c r="D20" s="52">
        <v>21513.98</v>
      </c>
      <c r="E20" s="52">
        <v>398403.35</v>
      </c>
      <c r="F20" s="52">
        <v>22674.93</v>
      </c>
      <c r="G20" s="178">
        <f t="shared" si="1"/>
        <v>-64261.850000000035</v>
      </c>
      <c r="H20" s="179">
        <f t="shared" si="1"/>
        <v>1160.9500000000007</v>
      </c>
    </row>
    <row r="21" spans="1:8" x14ac:dyDescent="0.25">
      <c r="A21" s="880">
        <f t="shared" si="0"/>
        <v>16</v>
      </c>
      <c r="B21" s="871" t="s">
        <v>1024</v>
      </c>
      <c r="C21" s="52">
        <v>12591.5</v>
      </c>
      <c r="D21" s="52">
        <v>74.48</v>
      </c>
      <c r="E21" s="52">
        <v>0</v>
      </c>
      <c r="F21" s="52">
        <v>0</v>
      </c>
      <c r="G21" s="178">
        <f t="shared" si="1"/>
        <v>-12591.5</v>
      </c>
      <c r="H21" s="179">
        <f t="shared" si="1"/>
        <v>-74.48</v>
      </c>
    </row>
    <row r="22" spans="1:8" x14ac:dyDescent="0.25">
      <c r="A22" s="880">
        <f t="shared" si="0"/>
        <v>17</v>
      </c>
      <c r="B22" s="871" t="s">
        <v>1025</v>
      </c>
      <c r="C22" s="52">
        <v>260211.28</v>
      </c>
      <c r="D22" s="52">
        <v>6665.04</v>
      </c>
      <c r="E22" s="52">
        <v>287090.59000000003</v>
      </c>
      <c r="F22" s="52">
        <v>7311.88</v>
      </c>
      <c r="G22" s="178">
        <f t="shared" si="1"/>
        <v>26879.310000000027</v>
      </c>
      <c r="H22" s="179">
        <f t="shared" si="1"/>
        <v>646.84000000000015</v>
      </c>
    </row>
    <row r="23" spans="1:8" x14ac:dyDescent="0.25">
      <c r="A23" s="880">
        <f t="shared" si="0"/>
        <v>18</v>
      </c>
      <c r="B23" s="871" t="s">
        <v>1026</v>
      </c>
      <c r="C23" s="52">
        <v>864867.01</v>
      </c>
      <c r="D23" s="52">
        <v>9145.9599999999991</v>
      </c>
      <c r="E23" s="52">
        <v>925401.1</v>
      </c>
      <c r="F23" s="52">
        <v>8531.15</v>
      </c>
      <c r="G23" s="178">
        <f t="shared" si="1"/>
        <v>60534.089999999967</v>
      </c>
      <c r="H23" s="179">
        <f t="shared" si="1"/>
        <v>-614.80999999999949</v>
      </c>
    </row>
    <row r="24" spans="1:8" x14ac:dyDescent="0.25">
      <c r="A24" s="880">
        <f t="shared" si="0"/>
        <v>19</v>
      </c>
      <c r="B24" s="871" t="s">
        <v>1027</v>
      </c>
      <c r="C24" s="52">
        <v>0</v>
      </c>
      <c r="D24" s="52">
        <v>36.950000000000003</v>
      </c>
      <c r="E24" s="52">
        <v>0</v>
      </c>
      <c r="F24" s="52">
        <v>0</v>
      </c>
      <c r="G24" s="178">
        <f t="shared" si="1"/>
        <v>0</v>
      </c>
      <c r="H24" s="179">
        <f t="shared" si="1"/>
        <v>-36.950000000000003</v>
      </c>
    </row>
    <row r="25" spans="1:8" x14ac:dyDescent="0.25">
      <c r="A25" s="880">
        <f t="shared" si="0"/>
        <v>20</v>
      </c>
      <c r="B25" s="871" t="s">
        <v>826</v>
      </c>
      <c r="C25" s="52">
        <v>0</v>
      </c>
      <c r="D25" s="52">
        <v>0</v>
      </c>
      <c r="E25" s="52">
        <v>0</v>
      </c>
      <c r="F25" s="52">
        <v>0</v>
      </c>
      <c r="G25" s="178">
        <f t="shared" si="1"/>
        <v>0</v>
      </c>
      <c r="H25" s="179">
        <f t="shared" si="1"/>
        <v>0</v>
      </c>
    </row>
    <row r="26" spans="1:8" x14ac:dyDescent="0.25">
      <c r="A26" s="880">
        <f t="shared" si="0"/>
        <v>21</v>
      </c>
      <c r="B26" s="116" t="s">
        <v>1280</v>
      </c>
      <c r="C26" s="37" t="s">
        <v>1268</v>
      </c>
      <c r="D26" s="37" t="s">
        <v>1268</v>
      </c>
      <c r="E26" s="37" t="s">
        <v>1268</v>
      </c>
      <c r="F26" s="37" t="s">
        <v>1268</v>
      </c>
      <c r="G26" s="68" t="s">
        <v>1089</v>
      </c>
      <c r="H26" s="165" t="s">
        <v>1089</v>
      </c>
    </row>
    <row r="27" spans="1:8" x14ac:dyDescent="0.25">
      <c r="A27" s="880">
        <f t="shared" si="0"/>
        <v>22</v>
      </c>
      <c r="B27" s="116" t="s">
        <v>1357</v>
      </c>
      <c r="C27" s="63">
        <f>SUM(C28:C31)</f>
        <v>9056.81</v>
      </c>
      <c r="D27" s="63">
        <f>SUM(D28:D31)</f>
        <v>0</v>
      </c>
      <c r="E27" s="63">
        <f>SUM(E28:E31)</f>
        <v>0</v>
      </c>
      <c r="F27" s="63">
        <f>SUM(F28:F31)</f>
        <v>0</v>
      </c>
      <c r="G27" s="63">
        <f t="shared" si="1"/>
        <v>-9056.81</v>
      </c>
      <c r="H27" s="164">
        <f t="shared" si="1"/>
        <v>0</v>
      </c>
    </row>
    <row r="28" spans="1:8" x14ac:dyDescent="0.25">
      <c r="A28" s="880">
        <f t="shared" si="0"/>
        <v>23</v>
      </c>
      <c r="B28" s="871" t="s">
        <v>1225</v>
      </c>
      <c r="C28" s="52">
        <v>0</v>
      </c>
      <c r="D28" s="52">
        <v>0</v>
      </c>
      <c r="E28" s="52">
        <v>0</v>
      </c>
      <c r="F28" s="52">
        <v>0</v>
      </c>
      <c r="G28" s="178">
        <f t="shared" si="1"/>
        <v>0</v>
      </c>
      <c r="H28" s="179">
        <f t="shared" si="1"/>
        <v>0</v>
      </c>
    </row>
    <row r="29" spans="1:8" x14ac:dyDescent="0.25">
      <c r="A29" s="880">
        <f t="shared" si="0"/>
        <v>24</v>
      </c>
      <c r="B29" s="872" t="s">
        <v>1251</v>
      </c>
      <c r="C29" s="52">
        <v>0</v>
      </c>
      <c r="D29" s="52">
        <v>0</v>
      </c>
      <c r="E29" s="52">
        <v>0</v>
      </c>
      <c r="F29" s="52">
        <v>0</v>
      </c>
      <c r="G29" s="178">
        <f t="shared" si="1"/>
        <v>0</v>
      </c>
      <c r="H29" s="179">
        <f t="shared" si="1"/>
        <v>0</v>
      </c>
    </row>
    <row r="30" spans="1:8" x14ac:dyDescent="0.25">
      <c r="A30" s="880">
        <f t="shared" si="0"/>
        <v>25</v>
      </c>
      <c r="B30" s="872" t="s">
        <v>961</v>
      </c>
      <c r="C30" s="52">
        <v>9056.81</v>
      </c>
      <c r="D30" s="52">
        <v>0</v>
      </c>
      <c r="E30" s="52">
        <v>0</v>
      </c>
      <c r="F30" s="52">
        <v>0</v>
      </c>
      <c r="G30" s="178">
        <f t="shared" si="1"/>
        <v>-9056.81</v>
      </c>
      <c r="H30" s="179">
        <f t="shared" si="1"/>
        <v>0</v>
      </c>
    </row>
    <row r="31" spans="1:8" x14ac:dyDescent="0.25">
      <c r="A31" s="880">
        <f t="shared" si="0"/>
        <v>26</v>
      </c>
      <c r="B31" s="871" t="s">
        <v>962</v>
      </c>
      <c r="C31" s="52">
        <v>0</v>
      </c>
      <c r="D31" s="52">
        <v>0</v>
      </c>
      <c r="E31" s="52">
        <v>0</v>
      </c>
      <c r="F31" s="52">
        <v>0</v>
      </c>
      <c r="G31" s="178">
        <f t="shared" si="1"/>
        <v>0</v>
      </c>
      <c r="H31" s="179">
        <f t="shared" si="1"/>
        <v>0</v>
      </c>
    </row>
    <row r="32" spans="1:8" x14ac:dyDescent="0.25">
      <c r="A32" s="880">
        <f t="shared" si="0"/>
        <v>27</v>
      </c>
      <c r="B32" s="116" t="s">
        <v>1358</v>
      </c>
      <c r="C32" s="63">
        <f>SUM(C33:C39)</f>
        <v>642321.49999999988</v>
      </c>
      <c r="D32" s="63">
        <f>SUM(D33:D39)</f>
        <v>12994.130000000001</v>
      </c>
      <c r="E32" s="63">
        <f>SUM(E33:E39)</f>
        <v>3357796.8099999996</v>
      </c>
      <c r="F32" s="63">
        <f>SUM(F33:F39)</f>
        <v>20023.39</v>
      </c>
      <c r="G32" s="63">
        <f t="shared" si="1"/>
        <v>2715475.3099999996</v>
      </c>
      <c r="H32" s="164">
        <f t="shared" si="1"/>
        <v>7029.2599999999984</v>
      </c>
    </row>
    <row r="33" spans="1:8" x14ac:dyDescent="0.25">
      <c r="A33" s="880">
        <f t="shared" si="0"/>
        <v>28</v>
      </c>
      <c r="B33" s="871" t="s">
        <v>1028</v>
      </c>
      <c r="C33" s="52">
        <v>372178.35</v>
      </c>
      <c r="D33" s="52">
        <v>412.92</v>
      </c>
      <c r="E33" s="52">
        <v>3072102.1</v>
      </c>
      <c r="F33" s="52">
        <v>11004.44</v>
      </c>
      <c r="G33" s="178">
        <f t="shared" si="1"/>
        <v>2699923.75</v>
      </c>
      <c r="H33" s="179">
        <f t="shared" si="1"/>
        <v>10591.52</v>
      </c>
    </row>
    <row r="34" spans="1:8" x14ac:dyDescent="0.25">
      <c r="A34" s="880">
        <f t="shared" si="0"/>
        <v>29</v>
      </c>
      <c r="B34" s="871" t="s">
        <v>1029</v>
      </c>
      <c r="C34" s="52">
        <v>172697.05</v>
      </c>
      <c r="D34" s="52">
        <v>7370.25</v>
      </c>
      <c r="E34" s="52">
        <v>157699.85999999999</v>
      </c>
      <c r="F34" s="52">
        <v>7309.58</v>
      </c>
      <c r="G34" s="178">
        <f t="shared" si="1"/>
        <v>-14997.190000000002</v>
      </c>
      <c r="H34" s="179">
        <f t="shared" si="1"/>
        <v>-60.670000000000073</v>
      </c>
    </row>
    <row r="35" spans="1:8" x14ac:dyDescent="0.25">
      <c r="A35" s="880">
        <f t="shared" si="0"/>
        <v>30</v>
      </c>
      <c r="B35" s="871" t="s">
        <v>1030</v>
      </c>
      <c r="C35" s="52">
        <v>15021.26</v>
      </c>
      <c r="D35" s="52">
        <v>0</v>
      </c>
      <c r="E35" s="52">
        <v>17890.63</v>
      </c>
      <c r="F35" s="52">
        <v>0</v>
      </c>
      <c r="G35" s="178">
        <f t="shared" si="1"/>
        <v>2869.3700000000008</v>
      </c>
      <c r="H35" s="179">
        <f t="shared" si="1"/>
        <v>0</v>
      </c>
    </row>
    <row r="36" spans="1:8" x14ac:dyDescent="0.25">
      <c r="A36" s="880">
        <f t="shared" si="0"/>
        <v>31</v>
      </c>
      <c r="B36" s="871" t="s">
        <v>1031</v>
      </c>
      <c r="C36" s="52">
        <v>15928.08</v>
      </c>
      <c r="D36" s="52">
        <v>379.34</v>
      </c>
      <c r="E36" s="52">
        <v>19575.13</v>
      </c>
      <c r="F36" s="52">
        <v>10</v>
      </c>
      <c r="G36" s="178">
        <f t="shared" si="1"/>
        <v>3647.0500000000011</v>
      </c>
      <c r="H36" s="179">
        <f t="shared" si="1"/>
        <v>-369.34</v>
      </c>
    </row>
    <row r="37" spans="1:8" x14ac:dyDescent="0.25">
      <c r="A37" s="880">
        <f t="shared" si="0"/>
        <v>32</v>
      </c>
      <c r="B37" s="144" t="s">
        <v>1035</v>
      </c>
      <c r="C37" s="52">
        <v>0</v>
      </c>
      <c r="D37" s="52">
        <v>0</v>
      </c>
      <c r="E37" s="52">
        <v>0</v>
      </c>
      <c r="F37" s="52">
        <v>0</v>
      </c>
      <c r="G37" s="178">
        <f t="shared" si="1"/>
        <v>0</v>
      </c>
      <c r="H37" s="179">
        <f t="shared" si="1"/>
        <v>0</v>
      </c>
    </row>
    <row r="38" spans="1:8" x14ac:dyDescent="0.25">
      <c r="A38" s="880">
        <f t="shared" si="0"/>
        <v>33</v>
      </c>
      <c r="B38" s="871" t="s">
        <v>1036</v>
      </c>
      <c r="C38" s="52">
        <v>13623.73</v>
      </c>
      <c r="D38" s="52">
        <v>266</v>
      </c>
      <c r="E38" s="52">
        <v>40838.53</v>
      </c>
      <c r="F38" s="52">
        <v>266</v>
      </c>
      <c r="G38" s="178">
        <f t="shared" si="1"/>
        <v>27214.799999999999</v>
      </c>
      <c r="H38" s="179">
        <f t="shared" si="1"/>
        <v>0</v>
      </c>
    </row>
    <row r="39" spans="1:8" x14ac:dyDescent="0.25">
      <c r="A39" s="880">
        <f t="shared" si="0"/>
        <v>34</v>
      </c>
      <c r="B39" s="871" t="s">
        <v>1037</v>
      </c>
      <c r="C39" s="52">
        <v>52873.03</v>
      </c>
      <c r="D39" s="52">
        <v>4565.62</v>
      </c>
      <c r="E39" s="52">
        <v>49690.559999999998</v>
      </c>
      <c r="F39" s="52">
        <v>1433.37</v>
      </c>
      <c r="G39" s="178">
        <f t="shared" si="1"/>
        <v>-3182.4700000000012</v>
      </c>
      <c r="H39" s="179">
        <f t="shared" si="1"/>
        <v>-3132.25</v>
      </c>
    </row>
    <row r="40" spans="1:8" x14ac:dyDescent="0.25">
      <c r="A40" s="880">
        <f t="shared" si="0"/>
        <v>35</v>
      </c>
      <c r="B40" s="116" t="s">
        <v>1359</v>
      </c>
      <c r="C40" s="63">
        <f>C41+C42</f>
        <v>257915.88</v>
      </c>
      <c r="D40" s="63">
        <f>D41+D42</f>
        <v>4063.22</v>
      </c>
      <c r="E40" s="63">
        <f>E41+E42</f>
        <v>289282.09000000003</v>
      </c>
      <c r="F40" s="63">
        <f>F41+F42</f>
        <v>3282.2700000000004</v>
      </c>
      <c r="G40" s="63">
        <f t="shared" si="1"/>
        <v>31366.210000000021</v>
      </c>
      <c r="H40" s="164">
        <f t="shared" si="1"/>
        <v>-780.94999999999936</v>
      </c>
    </row>
    <row r="41" spans="1:8" x14ac:dyDescent="0.25">
      <c r="A41" s="880">
        <f t="shared" si="0"/>
        <v>36</v>
      </c>
      <c r="B41" s="871" t="s">
        <v>1038</v>
      </c>
      <c r="C41" s="52">
        <v>42915.43</v>
      </c>
      <c r="D41" s="52">
        <v>3779.33</v>
      </c>
      <c r="E41" s="52">
        <v>51599.65</v>
      </c>
      <c r="F41" s="52">
        <v>3076.01</v>
      </c>
      <c r="G41" s="178">
        <f t="shared" si="1"/>
        <v>8684.2200000000012</v>
      </c>
      <c r="H41" s="179">
        <f t="shared" si="1"/>
        <v>-703.31999999999971</v>
      </c>
    </row>
    <row r="42" spans="1:8" x14ac:dyDescent="0.25">
      <c r="A42" s="880">
        <f t="shared" si="0"/>
        <v>37</v>
      </c>
      <c r="B42" s="871" t="s">
        <v>1039</v>
      </c>
      <c r="C42" s="52">
        <v>215000.45</v>
      </c>
      <c r="D42" s="52">
        <v>283.89</v>
      </c>
      <c r="E42" s="52">
        <v>237682.44</v>
      </c>
      <c r="F42" s="52">
        <v>206.26</v>
      </c>
      <c r="G42" s="178">
        <f t="shared" si="1"/>
        <v>22681.989999999991</v>
      </c>
      <c r="H42" s="179">
        <f t="shared" si="1"/>
        <v>-77.63</v>
      </c>
    </row>
    <row r="43" spans="1:8" x14ac:dyDescent="0.25">
      <c r="A43" s="880">
        <f t="shared" si="0"/>
        <v>38</v>
      </c>
      <c r="B43" s="116" t="s">
        <v>1281</v>
      </c>
      <c r="C43" s="83">
        <v>9111.75</v>
      </c>
      <c r="D43" s="83">
        <v>1355.73</v>
      </c>
      <c r="E43" s="83">
        <v>17488.490000000002</v>
      </c>
      <c r="F43" s="83">
        <v>1402.09</v>
      </c>
      <c r="G43" s="178">
        <f t="shared" si="1"/>
        <v>8376.7400000000016</v>
      </c>
      <c r="H43" s="179">
        <f t="shared" si="1"/>
        <v>46.3599999999999</v>
      </c>
    </row>
    <row r="44" spans="1:8" x14ac:dyDescent="0.25">
      <c r="A44" s="880">
        <f t="shared" si="0"/>
        <v>39</v>
      </c>
      <c r="B44" s="116" t="s">
        <v>1360</v>
      </c>
      <c r="C44" s="63">
        <f>SUM(C45:C59)</f>
        <v>965945.09</v>
      </c>
      <c r="D44" s="63">
        <f>SUM(D45:D59)</f>
        <v>100746.98</v>
      </c>
      <c r="E44" s="63">
        <f>SUM(E45:E59)</f>
        <v>1305170.46</v>
      </c>
      <c r="F44" s="63">
        <f>SUM(F45:F59)</f>
        <v>81406.67</v>
      </c>
      <c r="G44" s="63">
        <f t="shared" si="1"/>
        <v>339225.37</v>
      </c>
      <c r="H44" s="164">
        <f t="shared" si="1"/>
        <v>-19340.309999999998</v>
      </c>
    </row>
    <row r="45" spans="1:8" x14ac:dyDescent="0.25">
      <c r="A45" s="880">
        <f t="shared" si="0"/>
        <v>40</v>
      </c>
      <c r="B45" s="871" t="s">
        <v>1041</v>
      </c>
      <c r="C45" s="52">
        <v>18980.87</v>
      </c>
      <c r="D45" s="52">
        <v>10727.89</v>
      </c>
      <c r="E45" s="52">
        <v>29529.91</v>
      </c>
      <c r="F45" s="52">
        <v>675.25</v>
      </c>
      <c r="G45" s="178">
        <f t="shared" si="1"/>
        <v>10549.04</v>
      </c>
      <c r="H45" s="179">
        <f t="shared" si="1"/>
        <v>-10052.64</v>
      </c>
    </row>
    <row r="46" spans="1:8" x14ac:dyDescent="0.25">
      <c r="A46" s="880">
        <f t="shared" si="0"/>
        <v>41</v>
      </c>
      <c r="B46" s="871" t="s">
        <v>1040</v>
      </c>
      <c r="C46" s="52">
        <v>16282.83</v>
      </c>
      <c r="D46" s="52">
        <v>2556.35</v>
      </c>
      <c r="E46" s="52">
        <v>117.22</v>
      </c>
      <c r="F46" s="52">
        <v>88.4</v>
      </c>
      <c r="G46" s="178">
        <f t="shared" si="1"/>
        <v>-16165.61</v>
      </c>
      <c r="H46" s="179">
        <f t="shared" si="1"/>
        <v>-2467.9499999999998</v>
      </c>
    </row>
    <row r="47" spans="1:8" x14ac:dyDescent="0.25">
      <c r="A47" s="880">
        <f t="shared" si="0"/>
        <v>42</v>
      </c>
      <c r="B47" s="871" t="s">
        <v>1042</v>
      </c>
      <c r="C47" s="52">
        <v>52390.51</v>
      </c>
      <c r="D47" s="52">
        <v>1188.57</v>
      </c>
      <c r="E47" s="52">
        <v>51218.07</v>
      </c>
      <c r="F47" s="52">
        <v>160.88999999999999</v>
      </c>
      <c r="G47" s="178">
        <f t="shared" si="1"/>
        <v>-1172.4400000000023</v>
      </c>
      <c r="H47" s="179">
        <f t="shared" si="1"/>
        <v>-1027.6799999999998</v>
      </c>
    </row>
    <row r="48" spans="1:8" x14ac:dyDescent="0.25">
      <c r="A48" s="880">
        <f t="shared" si="0"/>
        <v>43</v>
      </c>
      <c r="B48" s="871" t="s">
        <v>1043</v>
      </c>
      <c r="C48" s="52">
        <v>2325.1</v>
      </c>
      <c r="D48" s="52">
        <v>0</v>
      </c>
      <c r="E48" s="52">
        <v>2194.94</v>
      </c>
      <c r="F48" s="52">
        <v>0</v>
      </c>
      <c r="G48" s="178">
        <f t="shared" si="1"/>
        <v>-130.15999999999985</v>
      </c>
      <c r="H48" s="179">
        <f t="shared" si="1"/>
        <v>0</v>
      </c>
    </row>
    <row r="49" spans="1:9" x14ac:dyDescent="0.25">
      <c r="A49" s="880">
        <f t="shared" si="0"/>
        <v>44</v>
      </c>
      <c r="B49" s="871" t="s">
        <v>1044</v>
      </c>
      <c r="C49" s="52">
        <v>71761.98</v>
      </c>
      <c r="D49" s="52">
        <v>2340.54</v>
      </c>
      <c r="E49" s="52">
        <v>71392.42</v>
      </c>
      <c r="F49" s="52">
        <v>1189.8</v>
      </c>
      <c r="G49" s="178">
        <f t="shared" si="1"/>
        <v>-369.55999999999767</v>
      </c>
      <c r="H49" s="179">
        <f t="shared" si="1"/>
        <v>-1150.74</v>
      </c>
    </row>
    <row r="50" spans="1:9" x14ac:dyDescent="0.25">
      <c r="A50" s="880">
        <f t="shared" si="0"/>
        <v>45</v>
      </c>
      <c r="B50" s="871" t="s">
        <v>1045</v>
      </c>
      <c r="C50" s="52">
        <v>841.38</v>
      </c>
      <c r="D50" s="52">
        <v>0</v>
      </c>
      <c r="E50" s="52">
        <v>363.51</v>
      </c>
      <c r="F50" s="52">
        <v>0</v>
      </c>
      <c r="G50" s="178">
        <f t="shared" si="1"/>
        <v>-477.87</v>
      </c>
      <c r="H50" s="179">
        <f t="shared" si="1"/>
        <v>0</v>
      </c>
    </row>
    <row r="51" spans="1:9" x14ac:dyDescent="0.25">
      <c r="A51" s="880">
        <f t="shared" si="0"/>
        <v>46</v>
      </c>
      <c r="B51" s="871" t="s">
        <v>1046</v>
      </c>
      <c r="C51" s="52">
        <v>65808.09</v>
      </c>
      <c r="D51" s="52">
        <v>1121.3699999999999</v>
      </c>
      <c r="E51" s="52">
        <v>60824.58</v>
      </c>
      <c r="F51" s="52">
        <v>540</v>
      </c>
      <c r="G51" s="178">
        <f t="shared" si="1"/>
        <v>-4983.5099999999948</v>
      </c>
      <c r="H51" s="179">
        <f t="shared" si="1"/>
        <v>-581.36999999999989</v>
      </c>
    </row>
    <row r="52" spans="1:9" x14ac:dyDescent="0.25">
      <c r="A52" s="880">
        <f t="shared" si="0"/>
        <v>47</v>
      </c>
      <c r="B52" s="871" t="s">
        <v>1047</v>
      </c>
      <c r="C52" s="52">
        <v>5230.59</v>
      </c>
      <c r="D52" s="52">
        <v>233.85</v>
      </c>
      <c r="E52" s="52">
        <v>1035.5999999999999</v>
      </c>
      <c r="F52" s="52">
        <v>143.69</v>
      </c>
      <c r="G52" s="178">
        <f t="shared" si="1"/>
        <v>-4194.99</v>
      </c>
      <c r="H52" s="179">
        <f t="shared" si="1"/>
        <v>-90.16</v>
      </c>
    </row>
    <row r="53" spans="1:9" x14ac:dyDescent="0.25">
      <c r="A53" s="880">
        <f t="shared" si="0"/>
        <v>48</v>
      </c>
      <c r="B53" s="871" t="s">
        <v>1048</v>
      </c>
      <c r="C53" s="52">
        <v>21032.880000000001</v>
      </c>
      <c r="D53" s="52">
        <v>2086.94</v>
      </c>
      <c r="E53" s="52">
        <v>67695.61</v>
      </c>
      <c r="F53" s="52">
        <v>0</v>
      </c>
      <c r="G53" s="178">
        <f t="shared" si="1"/>
        <v>46662.729999999996</v>
      </c>
      <c r="H53" s="179">
        <f t="shared" si="1"/>
        <v>-2086.94</v>
      </c>
    </row>
    <row r="54" spans="1:9" x14ac:dyDescent="0.25">
      <c r="A54" s="880">
        <f t="shared" si="0"/>
        <v>49</v>
      </c>
      <c r="B54" s="871" t="s">
        <v>1049</v>
      </c>
      <c r="C54" s="52">
        <v>5397.33</v>
      </c>
      <c r="D54" s="52">
        <v>1060</v>
      </c>
      <c r="E54" s="52">
        <v>5380.97</v>
      </c>
      <c r="F54" s="52">
        <v>708</v>
      </c>
      <c r="G54" s="178">
        <f t="shared" si="1"/>
        <v>-16.359999999999673</v>
      </c>
      <c r="H54" s="179">
        <f t="shared" si="1"/>
        <v>-352</v>
      </c>
    </row>
    <row r="55" spans="1:9" x14ac:dyDescent="0.25">
      <c r="A55" s="880">
        <f t="shared" si="0"/>
        <v>50</v>
      </c>
      <c r="B55" s="871" t="s">
        <v>1050</v>
      </c>
      <c r="C55" s="52">
        <v>13200.17</v>
      </c>
      <c r="D55" s="52">
        <v>115.8</v>
      </c>
      <c r="E55" s="52">
        <v>12604.9</v>
      </c>
      <c r="F55" s="52">
        <v>80.900000000000006</v>
      </c>
      <c r="G55" s="178">
        <f t="shared" si="1"/>
        <v>-595.27000000000044</v>
      </c>
      <c r="H55" s="179">
        <f t="shared" si="1"/>
        <v>-34.899999999999991</v>
      </c>
    </row>
    <row r="56" spans="1:9" x14ac:dyDescent="0.25">
      <c r="A56" s="880">
        <f t="shared" si="0"/>
        <v>51</v>
      </c>
      <c r="B56" s="871" t="s">
        <v>998</v>
      </c>
      <c r="C56" s="52">
        <v>27366.720000000001</v>
      </c>
      <c r="D56" s="52">
        <v>6175.06</v>
      </c>
      <c r="E56" s="52">
        <v>262756.24</v>
      </c>
      <c r="F56" s="52">
        <v>0</v>
      </c>
      <c r="G56" s="178">
        <f t="shared" si="1"/>
        <v>235389.52</v>
      </c>
      <c r="H56" s="179">
        <f t="shared" si="1"/>
        <v>-6175.06</v>
      </c>
    </row>
    <row r="57" spans="1:9" x14ac:dyDescent="0.25">
      <c r="A57" s="880">
        <f t="shared" si="0"/>
        <v>52</v>
      </c>
      <c r="B57" s="871" t="s">
        <v>999</v>
      </c>
      <c r="C57" s="52">
        <v>0</v>
      </c>
      <c r="D57" s="52">
        <v>0</v>
      </c>
      <c r="E57" s="52">
        <v>0</v>
      </c>
      <c r="F57" s="52">
        <v>0</v>
      </c>
      <c r="G57" s="178">
        <f t="shared" si="1"/>
        <v>0</v>
      </c>
      <c r="H57" s="179">
        <f t="shared" si="1"/>
        <v>0</v>
      </c>
    </row>
    <row r="58" spans="1:9" ht="31.5" x14ac:dyDescent="0.25">
      <c r="A58" s="880">
        <f t="shared" si="0"/>
        <v>53</v>
      </c>
      <c r="B58" s="871" t="s">
        <v>290</v>
      </c>
      <c r="C58" s="52">
        <v>320968.11</v>
      </c>
      <c r="D58" s="52">
        <v>24313.82</v>
      </c>
      <c r="E58" s="52">
        <v>358065.32</v>
      </c>
      <c r="F58" s="52">
        <v>15726.55</v>
      </c>
      <c r="G58" s="178">
        <f t="shared" si="1"/>
        <v>37097.210000000021</v>
      </c>
      <c r="H58" s="179">
        <f t="shared" si="1"/>
        <v>-8587.27</v>
      </c>
      <c r="I58" s="366"/>
    </row>
    <row r="59" spans="1:9" x14ac:dyDescent="0.25">
      <c r="A59" s="880">
        <f t="shared" si="0"/>
        <v>54</v>
      </c>
      <c r="B59" s="871" t="s">
        <v>1051</v>
      </c>
      <c r="C59" s="52">
        <v>344358.53</v>
      </c>
      <c r="D59" s="52">
        <v>48826.79</v>
      </c>
      <c r="E59" s="52">
        <v>381991.17</v>
      </c>
      <c r="F59" s="52">
        <v>62093.19</v>
      </c>
      <c r="G59" s="178">
        <f t="shared" si="1"/>
        <v>37632.639999999956</v>
      </c>
      <c r="H59" s="179">
        <f t="shared" si="1"/>
        <v>13266.400000000001</v>
      </c>
    </row>
    <row r="60" spans="1:9" x14ac:dyDescent="0.25">
      <c r="A60" s="880">
        <f t="shared" si="0"/>
        <v>55</v>
      </c>
      <c r="B60" s="116" t="s">
        <v>1361</v>
      </c>
      <c r="C60" s="63">
        <f>C61+C62</f>
        <v>12165871.140000001</v>
      </c>
      <c r="D60" s="63">
        <f>D61+D62</f>
        <v>202006.76</v>
      </c>
      <c r="E60" s="63">
        <f>E61+E62</f>
        <v>12432943.26</v>
      </c>
      <c r="F60" s="63">
        <f>F61+F62</f>
        <v>213561.71</v>
      </c>
      <c r="G60" s="63">
        <f t="shared" si="1"/>
        <v>267072.11999999918</v>
      </c>
      <c r="H60" s="164">
        <f t="shared" si="1"/>
        <v>11554.949999999983</v>
      </c>
    </row>
    <row r="61" spans="1:9" x14ac:dyDescent="0.25">
      <c r="A61" s="880">
        <f t="shared" si="0"/>
        <v>56</v>
      </c>
      <c r="B61" s="871" t="s">
        <v>1052</v>
      </c>
      <c r="C61" s="52">
        <v>11499595.470000001</v>
      </c>
      <c r="D61" s="52">
        <v>30277.64</v>
      </c>
      <c r="E61" s="52">
        <v>11695964.5</v>
      </c>
      <c r="F61" s="52">
        <v>24254.12</v>
      </c>
      <c r="G61" s="178">
        <f t="shared" si="1"/>
        <v>196369.02999999933</v>
      </c>
      <c r="H61" s="179">
        <f t="shared" si="1"/>
        <v>-6023.52</v>
      </c>
    </row>
    <row r="62" spans="1:9" x14ac:dyDescent="0.25">
      <c r="A62" s="880">
        <f t="shared" si="0"/>
        <v>57</v>
      </c>
      <c r="B62" s="116" t="s">
        <v>904</v>
      </c>
      <c r="C62" s="63">
        <f>SUM(C63:C65)</f>
        <v>666275.67000000004</v>
      </c>
      <c r="D62" s="63">
        <f>SUM(D63:D65)</f>
        <v>171729.12</v>
      </c>
      <c r="E62" s="63">
        <f>SUM(E63:E65)</f>
        <v>736978.76</v>
      </c>
      <c r="F62" s="63">
        <f>SUM(F63:F65)</f>
        <v>189307.59</v>
      </c>
      <c r="G62" s="63">
        <f t="shared" si="1"/>
        <v>70703.089999999967</v>
      </c>
      <c r="H62" s="164">
        <f t="shared" si="1"/>
        <v>17578.47</v>
      </c>
    </row>
    <row r="63" spans="1:9" s="160" customFormat="1" ht="16.5" customHeight="1" x14ac:dyDescent="0.2">
      <c r="A63" s="880">
        <f t="shared" si="0"/>
        <v>58</v>
      </c>
      <c r="B63" s="873" t="s">
        <v>902</v>
      </c>
      <c r="C63" s="89">
        <v>0</v>
      </c>
      <c r="D63" s="89">
        <v>0</v>
      </c>
      <c r="E63" s="89">
        <v>0</v>
      </c>
      <c r="F63" s="89">
        <v>0</v>
      </c>
      <c r="G63" s="178">
        <f t="shared" si="1"/>
        <v>0</v>
      </c>
      <c r="H63" s="179">
        <f t="shared" si="1"/>
        <v>0</v>
      </c>
    </row>
    <row r="64" spans="1:9" ht="31.5" x14ac:dyDescent="0.25">
      <c r="A64" s="880">
        <f t="shared" si="0"/>
        <v>59</v>
      </c>
      <c r="B64" s="873" t="s">
        <v>903</v>
      </c>
      <c r="C64" s="52">
        <v>665289.42000000004</v>
      </c>
      <c r="D64" s="52">
        <v>171729.12</v>
      </c>
      <c r="E64" s="52">
        <v>704095.67</v>
      </c>
      <c r="F64" s="52">
        <v>189207.59</v>
      </c>
      <c r="G64" s="178">
        <f t="shared" si="1"/>
        <v>38806.25</v>
      </c>
      <c r="H64" s="179">
        <f t="shared" si="1"/>
        <v>17478.47</v>
      </c>
    </row>
    <row r="65" spans="1:8" x14ac:dyDescent="0.25">
      <c r="A65" s="880">
        <f t="shared" si="0"/>
        <v>60</v>
      </c>
      <c r="B65" s="871" t="s">
        <v>1186</v>
      </c>
      <c r="C65" s="52">
        <v>986.25</v>
      </c>
      <c r="D65" s="52">
        <v>0</v>
      </c>
      <c r="E65" s="52">
        <v>32883.089999999997</v>
      </c>
      <c r="F65" s="52">
        <v>100</v>
      </c>
      <c r="G65" s="178">
        <f t="shared" si="1"/>
        <v>31896.839999999997</v>
      </c>
      <c r="H65" s="179">
        <f t="shared" si="1"/>
        <v>100</v>
      </c>
    </row>
    <row r="66" spans="1:8" x14ac:dyDescent="0.25">
      <c r="A66" s="880">
        <f t="shared" si="0"/>
        <v>61</v>
      </c>
      <c r="B66" s="116" t="s">
        <v>1116</v>
      </c>
      <c r="C66" s="52">
        <v>3972378.71</v>
      </c>
      <c r="D66" s="52">
        <v>11094.52</v>
      </c>
      <c r="E66" s="52">
        <v>4009807.88</v>
      </c>
      <c r="F66" s="52">
        <v>10718.58</v>
      </c>
      <c r="G66" s="178">
        <f t="shared" si="1"/>
        <v>37429.169999999925</v>
      </c>
      <c r="H66" s="179">
        <f t="shared" si="1"/>
        <v>-375.94000000000051</v>
      </c>
    </row>
    <row r="67" spans="1:8" x14ac:dyDescent="0.25">
      <c r="A67" s="880">
        <f t="shared" si="0"/>
        <v>62</v>
      </c>
      <c r="B67" s="116" t="s">
        <v>923</v>
      </c>
      <c r="C67" s="52">
        <v>39218.43</v>
      </c>
      <c r="D67" s="52">
        <v>78</v>
      </c>
      <c r="E67" s="52">
        <v>50030.61</v>
      </c>
      <c r="F67" s="52">
        <v>162.07</v>
      </c>
      <c r="G67" s="178">
        <f t="shared" si="1"/>
        <v>10812.18</v>
      </c>
      <c r="H67" s="179">
        <f t="shared" si="1"/>
        <v>84.07</v>
      </c>
    </row>
    <row r="68" spans="1:8" x14ac:dyDescent="0.25">
      <c r="A68" s="880">
        <f t="shared" si="0"/>
        <v>63</v>
      </c>
      <c r="B68" s="116" t="s">
        <v>905</v>
      </c>
      <c r="C68" s="63">
        <f>SUM(C69:C74)</f>
        <v>454569.59000000008</v>
      </c>
      <c r="D68" s="63">
        <f>SUM(D69:D74)</f>
        <v>3439.65</v>
      </c>
      <c r="E68" s="63">
        <f>SUM(E69:E74)</f>
        <v>466264.29999999993</v>
      </c>
      <c r="F68" s="63">
        <f>SUM(F69:F74)</f>
        <v>450.40999999999997</v>
      </c>
      <c r="G68" s="63">
        <f t="shared" si="1"/>
        <v>11694.709999999846</v>
      </c>
      <c r="H68" s="164">
        <f t="shared" si="1"/>
        <v>-2989.2400000000002</v>
      </c>
    </row>
    <row r="69" spans="1:8" x14ac:dyDescent="0.25">
      <c r="A69" s="880">
        <f t="shared" si="0"/>
        <v>64</v>
      </c>
      <c r="B69" s="871" t="s">
        <v>989</v>
      </c>
      <c r="C69" s="52">
        <v>114111.85</v>
      </c>
      <c r="D69" s="52">
        <v>0</v>
      </c>
      <c r="E69" s="52">
        <v>112530.22</v>
      </c>
      <c r="F69" s="52">
        <v>0</v>
      </c>
      <c r="G69" s="178">
        <f t="shared" si="1"/>
        <v>-1581.6300000000047</v>
      </c>
      <c r="H69" s="179">
        <f t="shared" si="1"/>
        <v>0</v>
      </c>
    </row>
    <row r="70" spans="1:8" x14ac:dyDescent="0.25">
      <c r="A70" s="880">
        <f t="shared" si="0"/>
        <v>65</v>
      </c>
      <c r="B70" s="871" t="s">
        <v>1053</v>
      </c>
      <c r="C70" s="52">
        <v>247365.82</v>
      </c>
      <c r="D70" s="52">
        <v>0</v>
      </c>
      <c r="E70" s="52">
        <v>275304.88</v>
      </c>
      <c r="F70" s="52">
        <v>402</v>
      </c>
      <c r="G70" s="178">
        <f t="shared" si="1"/>
        <v>27939.059999999998</v>
      </c>
      <c r="H70" s="179">
        <f t="shared" si="1"/>
        <v>402</v>
      </c>
    </row>
    <row r="71" spans="1:8" x14ac:dyDescent="0.25">
      <c r="A71" s="880">
        <f t="shared" si="0"/>
        <v>66</v>
      </c>
      <c r="B71" s="871" t="s">
        <v>1054</v>
      </c>
      <c r="C71" s="52">
        <v>57949.39</v>
      </c>
      <c r="D71" s="52">
        <v>3363</v>
      </c>
      <c r="E71" s="52">
        <v>40445.040000000001</v>
      </c>
      <c r="F71" s="52">
        <v>0</v>
      </c>
      <c r="G71" s="178">
        <f t="shared" si="1"/>
        <v>-17504.349999999999</v>
      </c>
      <c r="H71" s="179">
        <f t="shared" si="1"/>
        <v>-3363</v>
      </c>
    </row>
    <row r="72" spans="1:8" x14ac:dyDescent="0.25">
      <c r="A72" s="880">
        <f t="shared" ref="A72:A101" si="2">A71+1</f>
        <v>67</v>
      </c>
      <c r="B72" s="871" t="s">
        <v>1055</v>
      </c>
      <c r="C72" s="52">
        <v>31524</v>
      </c>
      <c r="D72" s="52">
        <v>76.650000000000006</v>
      </c>
      <c r="E72" s="52">
        <v>37984.160000000003</v>
      </c>
      <c r="F72" s="52">
        <v>48.41</v>
      </c>
      <c r="G72" s="178">
        <f t="shared" ref="G72:H100" si="3">E72-C72</f>
        <v>6460.1600000000035</v>
      </c>
      <c r="H72" s="179">
        <f t="shared" si="3"/>
        <v>-28.240000000000009</v>
      </c>
    </row>
    <row r="73" spans="1:8" x14ac:dyDescent="0.25">
      <c r="A73" s="880">
        <f t="shared" si="2"/>
        <v>68</v>
      </c>
      <c r="B73" s="871" t="s">
        <v>1056</v>
      </c>
      <c r="C73" s="52">
        <v>76.150000000000006</v>
      </c>
      <c r="D73" s="52">
        <v>0</v>
      </c>
      <c r="E73" s="52">
        <v>0</v>
      </c>
      <c r="F73" s="52">
        <v>0</v>
      </c>
      <c r="G73" s="178">
        <f t="shared" si="3"/>
        <v>-76.150000000000006</v>
      </c>
      <c r="H73" s="179">
        <f t="shared" si="3"/>
        <v>0</v>
      </c>
    </row>
    <row r="74" spans="1:8" x14ac:dyDescent="0.25">
      <c r="A74" s="880">
        <f t="shared" si="2"/>
        <v>69</v>
      </c>
      <c r="B74" s="871" t="s">
        <v>1057</v>
      </c>
      <c r="C74" s="52">
        <v>3542.38</v>
      </c>
      <c r="D74" s="52">
        <v>0</v>
      </c>
      <c r="E74" s="52">
        <v>0</v>
      </c>
      <c r="F74" s="52">
        <v>0</v>
      </c>
      <c r="G74" s="178">
        <f t="shared" si="3"/>
        <v>-3542.38</v>
      </c>
      <c r="H74" s="179">
        <f t="shared" si="3"/>
        <v>0</v>
      </c>
    </row>
    <row r="75" spans="1:8" x14ac:dyDescent="0.25">
      <c r="A75" s="880">
        <f t="shared" si="2"/>
        <v>70</v>
      </c>
      <c r="B75" s="116" t="s">
        <v>938</v>
      </c>
      <c r="C75" s="52">
        <v>0</v>
      </c>
      <c r="D75" s="52">
        <v>0</v>
      </c>
      <c r="E75" s="52">
        <v>0</v>
      </c>
      <c r="F75" s="52">
        <v>0</v>
      </c>
      <c r="G75" s="178">
        <f t="shared" si="3"/>
        <v>0</v>
      </c>
      <c r="H75" s="179">
        <f t="shared" si="3"/>
        <v>0</v>
      </c>
    </row>
    <row r="76" spans="1:8" x14ac:dyDescent="0.25">
      <c r="A76" s="880">
        <f t="shared" si="2"/>
        <v>71</v>
      </c>
      <c r="B76" s="116" t="s">
        <v>1338</v>
      </c>
      <c r="C76" s="52">
        <v>0</v>
      </c>
      <c r="D76" s="52">
        <v>20.61</v>
      </c>
      <c r="E76" s="52">
        <v>0</v>
      </c>
      <c r="F76" s="52">
        <v>113.66</v>
      </c>
      <c r="G76" s="178">
        <f t="shared" si="3"/>
        <v>0</v>
      </c>
      <c r="H76" s="179">
        <f t="shared" si="3"/>
        <v>93.05</v>
      </c>
    </row>
    <row r="77" spans="1:8" x14ac:dyDescent="0.25">
      <c r="A77" s="880">
        <f t="shared" si="2"/>
        <v>72</v>
      </c>
      <c r="B77" s="116" t="s">
        <v>1118</v>
      </c>
      <c r="C77" s="52">
        <v>30617.27</v>
      </c>
      <c r="D77" s="52">
        <v>223.96</v>
      </c>
      <c r="E77" s="52">
        <v>65926.5</v>
      </c>
      <c r="F77" s="52">
        <v>228.15</v>
      </c>
      <c r="G77" s="178">
        <f t="shared" si="3"/>
        <v>35309.229999999996</v>
      </c>
      <c r="H77" s="179">
        <f t="shared" si="3"/>
        <v>4.1899999999999977</v>
      </c>
    </row>
    <row r="78" spans="1:8" x14ac:dyDescent="0.25">
      <c r="A78" s="880">
        <f t="shared" si="2"/>
        <v>73</v>
      </c>
      <c r="B78" s="116" t="s">
        <v>1248</v>
      </c>
      <c r="C78" s="52">
        <v>48660.69</v>
      </c>
      <c r="D78" s="52">
        <v>4744.04</v>
      </c>
      <c r="E78" s="52">
        <v>56444.480000000003</v>
      </c>
      <c r="F78" s="52">
        <v>3352.25</v>
      </c>
      <c r="G78" s="178">
        <f t="shared" si="3"/>
        <v>7783.7900000000009</v>
      </c>
      <c r="H78" s="179">
        <f t="shared" si="3"/>
        <v>-1391.79</v>
      </c>
    </row>
    <row r="79" spans="1:8" x14ac:dyDescent="0.25">
      <c r="A79" s="880">
        <f t="shared" si="2"/>
        <v>74</v>
      </c>
      <c r="B79" s="116" t="s">
        <v>906</v>
      </c>
      <c r="C79" s="63">
        <f>C80+C81</f>
        <v>2162077.33</v>
      </c>
      <c r="D79" s="63">
        <f>D80+D81</f>
        <v>2390.06</v>
      </c>
      <c r="E79" s="63">
        <f>E80+E81</f>
        <v>2607068.7599999998</v>
      </c>
      <c r="F79" s="63">
        <f>F80+F81</f>
        <v>1848.42</v>
      </c>
      <c r="G79" s="63">
        <f t="shared" si="3"/>
        <v>444991.4299999997</v>
      </c>
      <c r="H79" s="164">
        <f t="shared" si="3"/>
        <v>-541.63999999999987</v>
      </c>
    </row>
    <row r="80" spans="1:8" ht="31.5" x14ac:dyDescent="0.25">
      <c r="A80" s="880">
        <f t="shared" si="2"/>
        <v>75</v>
      </c>
      <c r="B80" s="116" t="s">
        <v>1189</v>
      </c>
      <c r="C80" s="83">
        <v>481.38</v>
      </c>
      <c r="D80" s="83">
        <v>0.02</v>
      </c>
      <c r="E80" s="83">
        <v>4686.6099999999997</v>
      </c>
      <c r="F80" s="83">
        <v>306</v>
      </c>
      <c r="G80" s="178">
        <f t="shared" si="3"/>
        <v>4205.2299999999996</v>
      </c>
      <c r="H80" s="179">
        <f t="shared" si="3"/>
        <v>305.98</v>
      </c>
    </row>
    <row r="81" spans="1:8" x14ac:dyDescent="0.25">
      <c r="A81" s="880">
        <f t="shared" si="2"/>
        <v>76</v>
      </c>
      <c r="B81" s="116" t="s">
        <v>907</v>
      </c>
      <c r="C81" s="63">
        <f>SUM(C82:C88)</f>
        <v>2161595.9500000002</v>
      </c>
      <c r="D81" s="63">
        <f>SUM(D82:D88)</f>
        <v>2390.04</v>
      </c>
      <c r="E81" s="63">
        <f>SUM(E82:E88)</f>
        <v>2602382.15</v>
      </c>
      <c r="F81" s="63">
        <f>SUM(F82:F88)</f>
        <v>1542.42</v>
      </c>
      <c r="G81" s="63">
        <f t="shared" si="3"/>
        <v>440786.19999999972</v>
      </c>
      <c r="H81" s="164">
        <f t="shared" si="3"/>
        <v>-847.61999999999989</v>
      </c>
    </row>
    <row r="82" spans="1:8" x14ac:dyDescent="0.25">
      <c r="A82" s="880">
        <f t="shared" si="2"/>
        <v>77</v>
      </c>
      <c r="B82" s="871" t="s">
        <v>39</v>
      </c>
      <c r="C82" s="52">
        <v>1313236.76</v>
      </c>
      <c r="D82" s="52">
        <v>0</v>
      </c>
      <c r="E82" s="52">
        <v>1335167.1000000001</v>
      </c>
      <c r="F82" s="52">
        <v>0</v>
      </c>
      <c r="G82" s="178">
        <f t="shared" si="3"/>
        <v>21930.340000000084</v>
      </c>
      <c r="H82" s="179">
        <f t="shared" si="3"/>
        <v>0</v>
      </c>
    </row>
    <row r="83" spans="1:8" x14ac:dyDescent="0.25">
      <c r="A83" s="880">
        <f t="shared" si="2"/>
        <v>78</v>
      </c>
      <c r="B83" s="871" t="s">
        <v>1058</v>
      </c>
      <c r="C83" s="52">
        <v>5286.05</v>
      </c>
      <c r="D83" s="52">
        <v>359.11</v>
      </c>
      <c r="E83" s="52">
        <v>4758.8999999999996</v>
      </c>
      <c r="F83" s="52">
        <v>346.03</v>
      </c>
      <c r="G83" s="178">
        <f t="shared" si="3"/>
        <v>-527.15000000000055</v>
      </c>
      <c r="H83" s="179">
        <f t="shared" si="3"/>
        <v>-13.080000000000041</v>
      </c>
    </row>
    <row r="84" spans="1:8" x14ac:dyDescent="0.25">
      <c r="A84" s="880">
        <f t="shared" si="2"/>
        <v>79</v>
      </c>
      <c r="B84" s="871" t="s">
        <v>1059</v>
      </c>
      <c r="C84" s="52">
        <v>0</v>
      </c>
      <c r="D84" s="52">
        <v>0</v>
      </c>
      <c r="E84" s="52">
        <v>0</v>
      </c>
      <c r="F84" s="52">
        <v>0</v>
      </c>
      <c r="G84" s="178">
        <f t="shared" si="3"/>
        <v>0</v>
      </c>
      <c r="H84" s="179">
        <f t="shared" si="3"/>
        <v>0</v>
      </c>
    </row>
    <row r="85" spans="1:8" x14ac:dyDescent="0.25">
      <c r="A85" s="880">
        <f t="shared" si="2"/>
        <v>80</v>
      </c>
      <c r="B85" s="871" t="s">
        <v>277</v>
      </c>
      <c r="C85" s="52">
        <v>21504.03</v>
      </c>
      <c r="D85" s="52">
        <v>1377.86</v>
      </c>
      <c r="E85" s="52">
        <v>26166</v>
      </c>
      <c r="F85" s="52">
        <v>308.74</v>
      </c>
      <c r="G85" s="178">
        <f t="shared" si="3"/>
        <v>4661.9700000000012</v>
      </c>
      <c r="H85" s="179">
        <f t="shared" si="3"/>
        <v>-1069.1199999999999</v>
      </c>
    </row>
    <row r="86" spans="1:8" x14ac:dyDescent="0.25">
      <c r="A86" s="880">
        <f t="shared" si="2"/>
        <v>81</v>
      </c>
      <c r="B86" s="871" t="s">
        <v>1060</v>
      </c>
      <c r="C86" s="52">
        <v>229062</v>
      </c>
      <c r="D86" s="52">
        <v>0</v>
      </c>
      <c r="E86" s="52">
        <v>228691.5</v>
      </c>
      <c r="F86" s="52">
        <v>0</v>
      </c>
      <c r="G86" s="178">
        <f t="shared" si="3"/>
        <v>-370.5</v>
      </c>
      <c r="H86" s="179">
        <f t="shared" si="3"/>
        <v>0</v>
      </c>
    </row>
    <row r="87" spans="1:8" x14ac:dyDescent="0.25">
      <c r="A87" s="880">
        <f t="shared" si="2"/>
        <v>82</v>
      </c>
      <c r="B87" s="871" t="s">
        <v>1061</v>
      </c>
      <c r="C87" s="52">
        <v>79682.84</v>
      </c>
      <c r="D87" s="52">
        <v>0.16</v>
      </c>
      <c r="E87" s="52">
        <v>84011.53</v>
      </c>
      <c r="F87" s="52">
        <v>0</v>
      </c>
      <c r="G87" s="178">
        <f t="shared" si="3"/>
        <v>4328.6900000000023</v>
      </c>
      <c r="H87" s="179">
        <f t="shared" si="3"/>
        <v>-0.16</v>
      </c>
    </row>
    <row r="88" spans="1:8" x14ac:dyDescent="0.25">
      <c r="A88" s="880">
        <f t="shared" si="2"/>
        <v>83</v>
      </c>
      <c r="B88" s="871" t="s">
        <v>1099</v>
      </c>
      <c r="C88" s="52">
        <v>512824.27</v>
      </c>
      <c r="D88" s="52">
        <v>652.91</v>
      </c>
      <c r="E88" s="52">
        <v>923587.12</v>
      </c>
      <c r="F88" s="52">
        <v>887.65</v>
      </c>
      <c r="G88" s="178">
        <f t="shared" si="3"/>
        <v>410762.85</v>
      </c>
      <c r="H88" s="179">
        <f t="shared" si="3"/>
        <v>234.74</v>
      </c>
    </row>
    <row r="89" spans="1:8" ht="31.5" x14ac:dyDescent="0.25">
      <c r="A89" s="880">
        <f t="shared" si="2"/>
        <v>84</v>
      </c>
      <c r="B89" s="116" t="s">
        <v>908</v>
      </c>
      <c r="C89" s="63">
        <f>SUM(C90:C97)</f>
        <v>3373579.52</v>
      </c>
      <c r="D89" s="63">
        <f>SUM(D90:D97)</f>
        <v>4287.6000000000004</v>
      </c>
      <c r="E89" s="63">
        <f>SUM(E90:E97)</f>
        <v>4548541.57</v>
      </c>
      <c r="F89" s="63">
        <f>SUM(F90:F97)</f>
        <v>255</v>
      </c>
      <c r="G89" s="63">
        <f t="shared" si="3"/>
        <v>1174962.0500000003</v>
      </c>
      <c r="H89" s="164">
        <f t="shared" si="3"/>
        <v>-4032.6000000000004</v>
      </c>
    </row>
    <row r="90" spans="1:8" ht="31.5" customHeight="1" x14ac:dyDescent="0.25">
      <c r="A90" s="880">
        <f t="shared" si="2"/>
        <v>85</v>
      </c>
      <c r="B90" s="871" t="s">
        <v>40</v>
      </c>
      <c r="C90" s="52">
        <v>259991.2</v>
      </c>
      <c r="D90" s="52">
        <v>0</v>
      </c>
      <c r="E90" s="52">
        <v>278419.49</v>
      </c>
      <c r="F90" s="52">
        <v>0</v>
      </c>
      <c r="G90" s="178">
        <f t="shared" si="3"/>
        <v>18428.289999999979</v>
      </c>
      <c r="H90" s="179">
        <f t="shared" si="3"/>
        <v>0</v>
      </c>
    </row>
    <row r="91" spans="1:8" x14ac:dyDescent="0.25">
      <c r="A91" s="880">
        <f t="shared" si="2"/>
        <v>86</v>
      </c>
      <c r="B91" s="874" t="s">
        <v>1362</v>
      </c>
      <c r="C91" s="52">
        <v>558217.89</v>
      </c>
      <c r="D91" s="52">
        <v>4287.6000000000004</v>
      </c>
      <c r="E91" s="52">
        <v>572787.15</v>
      </c>
      <c r="F91" s="52">
        <v>255</v>
      </c>
      <c r="G91" s="178">
        <f t="shared" si="3"/>
        <v>14569.260000000009</v>
      </c>
      <c r="H91" s="179">
        <f t="shared" si="3"/>
        <v>-4032.6000000000004</v>
      </c>
    </row>
    <row r="92" spans="1:8" ht="31.5" x14ac:dyDescent="0.25">
      <c r="A92" s="880" t="s">
        <v>853</v>
      </c>
      <c r="B92" s="874" t="s">
        <v>1363</v>
      </c>
      <c r="C92" s="52">
        <v>528932</v>
      </c>
      <c r="D92" s="52">
        <v>0</v>
      </c>
      <c r="E92" s="52">
        <v>957001</v>
      </c>
      <c r="F92" s="52">
        <v>0</v>
      </c>
      <c r="G92" s="178">
        <f>E92-C92</f>
        <v>428069</v>
      </c>
      <c r="H92" s="179">
        <f>F92-D92</f>
        <v>0</v>
      </c>
    </row>
    <row r="93" spans="1:8" x14ac:dyDescent="0.25">
      <c r="A93" s="880">
        <f>A91+1</f>
        <v>87</v>
      </c>
      <c r="B93" s="871" t="s">
        <v>1093</v>
      </c>
      <c r="C93" s="52">
        <v>142.76</v>
      </c>
      <c r="D93" s="52">
        <v>0</v>
      </c>
      <c r="E93" s="52">
        <v>0</v>
      </c>
      <c r="F93" s="52">
        <v>0</v>
      </c>
      <c r="G93" s="178">
        <f t="shared" si="3"/>
        <v>-142.76</v>
      </c>
      <c r="H93" s="179">
        <f t="shared" si="3"/>
        <v>0</v>
      </c>
    </row>
    <row r="94" spans="1:8" x14ac:dyDescent="0.25">
      <c r="A94" s="880">
        <f t="shared" si="2"/>
        <v>88</v>
      </c>
      <c r="B94" s="871" t="s">
        <v>1096</v>
      </c>
      <c r="C94" s="52">
        <v>0</v>
      </c>
      <c r="D94" s="52">
        <v>0</v>
      </c>
      <c r="E94" s="52">
        <v>0</v>
      </c>
      <c r="F94" s="52">
        <v>0</v>
      </c>
      <c r="G94" s="178">
        <f t="shared" si="3"/>
        <v>0</v>
      </c>
      <c r="H94" s="179">
        <f t="shared" si="3"/>
        <v>0</v>
      </c>
    </row>
    <row r="95" spans="1:8" x14ac:dyDescent="0.25">
      <c r="A95" s="880">
        <f t="shared" si="2"/>
        <v>89</v>
      </c>
      <c r="B95" s="871" t="s">
        <v>1097</v>
      </c>
      <c r="C95" s="52">
        <v>2026295.67</v>
      </c>
      <c r="D95" s="52">
        <v>0</v>
      </c>
      <c r="E95" s="52">
        <v>2740333.93</v>
      </c>
      <c r="F95" s="52">
        <v>0</v>
      </c>
      <c r="G95" s="178">
        <f t="shared" si="3"/>
        <v>714038.26000000024</v>
      </c>
      <c r="H95" s="179">
        <f t="shared" si="3"/>
        <v>0</v>
      </c>
    </row>
    <row r="96" spans="1:8" x14ac:dyDescent="0.25">
      <c r="A96" s="880">
        <f t="shared" si="2"/>
        <v>90</v>
      </c>
      <c r="B96" s="871" t="s">
        <v>289</v>
      </c>
      <c r="C96" s="52">
        <v>0</v>
      </c>
      <c r="D96" s="52">
        <v>0</v>
      </c>
      <c r="E96" s="52">
        <v>0</v>
      </c>
      <c r="F96" s="52">
        <v>0</v>
      </c>
      <c r="G96" s="178">
        <f t="shared" si="3"/>
        <v>0</v>
      </c>
      <c r="H96" s="179">
        <f t="shared" si="3"/>
        <v>0</v>
      </c>
    </row>
    <row r="97" spans="1:10" x14ac:dyDescent="0.25">
      <c r="A97" s="880">
        <f t="shared" si="2"/>
        <v>91</v>
      </c>
      <c r="B97" s="871" t="s">
        <v>295</v>
      </c>
      <c r="C97" s="52">
        <v>0</v>
      </c>
      <c r="D97" s="52">
        <v>0</v>
      </c>
      <c r="E97" s="52">
        <v>0</v>
      </c>
      <c r="F97" s="52">
        <v>0</v>
      </c>
      <c r="G97" s="178">
        <f t="shared" si="3"/>
        <v>0</v>
      </c>
      <c r="H97" s="179">
        <f t="shared" si="3"/>
        <v>0</v>
      </c>
    </row>
    <row r="98" spans="1:10" x14ac:dyDescent="0.25">
      <c r="A98" s="880">
        <f t="shared" si="2"/>
        <v>92</v>
      </c>
      <c r="B98" s="116" t="s">
        <v>1364</v>
      </c>
      <c r="C98" s="52">
        <v>55660</v>
      </c>
      <c r="D98" s="52">
        <v>0</v>
      </c>
      <c r="E98" s="52">
        <v>55210</v>
      </c>
      <c r="F98" s="52">
        <v>0</v>
      </c>
      <c r="G98" s="178">
        <f t="shared" si="3"/>
        <v>-450</v>
      </c>
      <c r="H98" s="179">
        <f t="shared" si="3"/>
        <v>0</v>
      </c>
    </row>
    <row r="99" spans="1:10" x14ac:dyDescent="0.25">
      <c r="A99" s="880" t="s">
        <v>387</v>
      </c>
      <c r="B99" s="116" t="s">
        <v>854</v>
      </c>
      <c r="C99" s="52">
        <v>67388.600000000006</v>
      </c>
      <c r="D99" s="52">
        <v>0</v>
      </c>
      <c r="E99" s="52">
        <v>52092.800000000003</v>
      </c>
      <c r="F99" s="52">
        <v>0</v>
      </c>
      <c r="G99" s="178">
        <f t="shared" si="3"/>
        <v>-15295.800000000003</v>
      </c>
      <c r="H99" s="179">
        <f t="shared" si="3"/>
        <v>0</v>
      </c>
    </row>
    <row r="100" spans="1:10" x14ac:dyDescent="0.25">
      <c r="A100" s="880">
        <f>A98+1</f>
        <v>93</v>
      </c>
      <c r="B100" s="116" t="s">
        <v>1224</v>
      </c>
      <c r="C100" s="52">
        <v>536.46</v>
      </c>
      <c r="D100" s="52">
        <v>21587.88</v>
      </c>
      <c r="E100" s="52">
        <v>724.11</v>
      </c>
      <c r="F100" s="52">
        <v>14931.55</v>
      </c>
      <c r="G100" s="178">
        <f t="shared" si="3"/>
        <v>187.64999999999998</v>
      </c>
      <c r="H100" s="179">
        <f t="shared" si="3"/>
        <v>-6656.3300000000017</v>
      </c>
    </row>
    <row r="101" spans="1:10" ht="32.25" thickBot="1" x14ac:dyDescent="0.3">
      <c r="A101" s="881">
        <f t="shared" si="2"/>
        <v>94</v>
      </c>
      <c r="B101" s="875" t="s">
        <v>1365</v>
      </c>
      <c r="C101" s="64">
        <f>C6+C19+C27+C32+C40+C43+C44+C60+C66+C67+C68+SUM(C75:C79)+C89+C98+C100</f>
        <v>27231488.210000001</v>
      </c>
      <c r="D101" s="64">
        <f>D6+D19+D27+D32+D40+D43+D44+D60+D66+D67+D68+SUM(D75:D79)+D89+D98+D100</f>
        <v>470356.62</v>
      </c>
      <c r="E101" s="64">
        <f>E6+E19+E27+E32+E40+E43+E44+E60+E66+E67+E68+SUM(E75:E79)+E89+E98+E100</f>
        <v>32054300.409999996</v>
      </c>
      <c r="F101" s="64">
        <f>F6+F19+F27+F32+F40+F43+F44+F60+F66+F67+F68+SUM(F75:F79)+F89+F98+F100</f>
        <v>441434.41999999993</v>
      </c>
      <c r="G101" s="64">
        <f>E101-C101</f>
        <v>4822812.1999999955</v>
      </c>
      <c r="H101" s="167">
        <f>F101-D101</f>
        <v>-28922.20000000007</v>
      </c>
    </row>
    <row r="102" spans="1:10" x14ac:dyDescent="0.25">
      <c r="A102" s="882"/>
      <c r="D102" s="483">
        <f>C101+D101-D100-C100</f>
        <v>27679720.490000002</v>
      </c>
      <c r="F102" s="483">
        <f>E101+F101-F100-E100</f>
        <v>32480079.169999998</v>
      </c>
      <c r="I102" s="480" t="s">
        <v>42</v>
      </c>
      <c r="J102" s="480"/>
    </row>
    <row r="103" spans="1:10" s="160" customFormat="1" ht="27" customHeight="1" x14ac:dyDescent="0.2">
      <c r="A103" s="654" t="s">
        <v>1098</v>
      </c>
      <c r="B103" s="655"/>
      <c r="C103" s="655"/>
      <c r="D103" s="655"/>
      <c r="E103" s="655"/>
      <c r="F103" s="655"/>
      <c r="G103" s="655"/>
      <c r="H103" s="656"/>
    </row>
    <row r="105" spans="1:10" x14ac:dyDescent="0.25">
      <c r="B105" s="876" t="s">
        <v>131</v>
      </c>
    </row>
    <row r="106" spans="1:10" x14ac:dyDescent="0.25">
      <c r="B106" s="612" t="s">
        <v>1342</v>
      </c>
    </row>
    <row r="107" spans="1:10" x14ac:dyDescent="0.25">
      <c r="B107" s="612" t="s">
        <v>108</v>
      </c>
    </row>
    <row r="108" spans="1:10" s="417" customFormat="1" x14ac:dyDescent="0.25">
      <c r="A108" s="884"/>
      <c r="B108" s="877"/>
    </row>
    <row r="109" spans="1:10" s="417" customFormat="1" x14ac:dyDescent="0.25">
      <c r="A109" s="884"/>
      <c r="B109" s="877"/>
    </row>
    <row r="110" spans="1:10" s="417" customFormat="1" x14ac:dyDescent="0.25">
      <c r="A110" s="884"/>
      <c r="B110" s="877"/>
    </row>
    <row r="111" spans="1:10" s="417" customFormat="1" x14ac:dyDescent="0.25">
      <c r="A111" s="884"/>
      <c r="B111" s="877"/>
    </row>
    <row r="112" spans="1:10" s="417" customFormat="1" x14ac:dyDescent="0.25">
      <c r="A112" s="884"/>
      <c r="B112" s="877"/>
    </row>
    <row r="113" spans="1:2" s="417" customFormat="1" x14ac:dyDescent="0.25">
      <c r="A113" s="884"/>
      <c r="B113" s="877"/>
    </row>
    <row r="114" spans="1:2" s="417" customFormat="1" x14ac:dyDescent="0.25">
      <c r="A114" s="884"/>
      <c r="B114" s="877"/>
    </row>
    <row r="115" spans="1:2" s="417" customFormat="1" x14ac:dyDescent="0.25">
      <c r="A115" s="884"/>
      <c r="B115" s="877"/>
    </row>
    <row r="116" spans="1:2" s="417" customFormat="1" x14ac:dyDescent="0.25">
      <c r="A116" s="884"/>
      <c r="B116" s="877"/>
    </row>
    <row r="117" spans="1:2" s="417" customFormat="1" x14ac:dyDescent="0.25">
      <c r="A117" s="884"/>
      <c r="B117" s="877"/>
    </row>
    <row r="118" spans="1:2" s="417" customFormat="1" x14ac:dyDescent="0.25">
      <c r="A118" s="884"/>
      <c r="B118" s="877"/>
    </row>
    <row r="119" spans="1:2" s="417" customFormat="1" x14ac:dyDescent="0.25">
      <c r="A119" s="884"/>
      <c r="B119" s="877"/>
    </row>
    <row r="120" spans="1:2" s="417" customFormat="1" x14ac:dyDescent="0.25">
      <c r="A120" s="884"/>
      <c r="B120" s="877"/>
    </row>
    <row r="121" spans="1:2" s="417" customFormat="1" x14ac:dyDescent="0.25">
      <c r="A121" s="884"/>
      <c r="B121" s="877"/>
    </row>
    <row r="122" spans="1:2" s="417" customFormat="1" x14ac:dyDescent="0.25">
      <c r="A122" s="884"/>
      <c r="B122" s="877"/>
    </row>
    <row r="123" spans="1:2" s="417" customFormat="1" x14ac:dyDescent="0.25">
      <c r="A123" s="884"/>
      <c r="B123" s="877"/>
    </row>
    <row r="124" spans="1:2" s="417" customFormat="1" x14ac:dyDescent="0.25">
      <c r="A124" s="884"/>
      <c r="B124" s="877"/>
    </row>
    <row r="125" spans="1:2" s="417" customFormat="1" x14ac:dyDescent="0.25">
      <c r="A125" s="884"/>
      <c r="B125" s="877"/>
    </row>
    <row r="126" spans="1:2" s="417" customFormat="1" x14ac:dyDescent="0.25">
      <c r="A126" s="884"/>
      <c r="B126" s="877"/>
    </row>
    <row r="127" spans="1:2" s="417" customFormat="1" x14ac:dyDescent="0.25">
      <c r="A127" s="884"/>
      <c r="B127" s="877"/>
    </row>
    <row r="128" spans="1:2" s="417" customFormat="1" x14ac:dyDescent="0.25">
      <c r="A128" s="884"/>
      <c r="B128" s="877"/>
    </row>
    <row r="129" spans="1:2" s="417" customFormat="1" x14ac:dyDescent="0.25">
      <c r="A129" s="884"/>
      <c r="B129" s="877"/>
    </row>
    <row r="130" spans="1:2" s="417" customFormat="1" x14ac:dyDescent="0.25">
      <c r="A130" s="884"/>
      <c r="B130" s="877"/>
    </row>
    <row r="131" spans="1:2" s="44" customFormat="1" x14ac:dyDescent="0.25">
      <c r="A131" s="885"/>
      <c r="B131" s="878"/>
    </row>
    <row r="132" spans="1:2" s="44" customFormat="1" x14ac:dyDescent="0.25">
      <c r="A132" s="885"/>
      <c r="B132" s="878"/>
    </row>
    <row r="133" spans="1:2" s="44" customFormat="1" x14ac:dyDescent="0.25">
      <c r="A133" s="885"/>
      <c r="B133" s="878"/>
    </row>
    <row r="134" spans="1:2" s="44" customFormat="1" x14ac:dyDescent="0.25">
      <c r="A134" s="885"/>
      <c r="B134" s="878"/>
    </row>
    <row r="135" spans="1:2" s="44" customFormat="1" x14ac:dyDescent="0.25">
      <c r="A135" s="885"/>
      <c r="B135" s="878"/>
    </row>
    <row r="136" spans="1:2" s="44" customFormat="1" x14ac:dyDescent="0.25">
      <c r="A136" s="885"/>
      <c r="B136" s="878"/>
    </row>
    <row r="137" spans="1:2" s="44" customFormat="1" x14ac:dyDescent="0.25">
      <c r="A137" s="885"/>
      <c r="B137" s="878"/>
    </row>
    <row r="138" spans="1:2" s="44" customFormat="1" x14ac:dyDescent="0.25">
      <c r="A138" s="885"/>
      <c r="B138" s="878"/>
    </row>
    <row r="139" spans="1:2" s="44" customFormat="1" x14ac:dyDescent="0.25">
      <c r="A139" s="885"/>
      <c r="B139" s="878"/>
    </row>
    <row r="140" spans="1:2" s="44" customFormat="1" x14ac:dyDescent="0.25">
      <c r="A140" s="885"/>
      <c r="B140" s="878"/>
    </row>
    <row r="141" spans="1:2" s="44" customFormat="1" x14ac:dyDescent="0.25">
      <c r="A141" s="885"/>
      <c r="B141" s="878"/>
    </row>
    <row r="142" spans="1:2" s="44" customFormat="1" x14ac:dyDescent="0.25">
      <c r="A142" s="885"/>
      <c r="B142" s="878"/>
    </row>
    <row r="143" spans="1:2" s="44" customFormat="1" x14ac:dyDescent="0.25">
      <c r="A143" s="885"/>
      <c r="B143" s="878"/>
    </row>
    <row r="144" spans="1:2" s="44" customFormat="1" x14ac:dyDescent="0.25">
      <c r="A144" s="885"/>
      <c r="B144" s="878"/>
    </row>
    <row r="145" spans="1:2" s="44" customFormat="1" x14ac:dyDescent="0.25">
      <c r="A145" s="885"/>
      <c r="B145" s="878"/>
    </row>
    <row r="146" spans="1:2" s="44" customFormat="1" x14ac:dyDescent="0.25">
      <c r="A146" s="885"/>
      <c r="B146" s="878"/>
    </row>
    <row r="147" spans="1:2" s="44" customFormat="1" x14ac:dyDescent="0.25">
      <c r="A147" s="885"/>
      <c r="B147" s="878"/>
    </row>
    <row r="148" spans="1:2" s="44" customFormat="1" x14ac:dyDescent="0.25">
      <c r="A148" s="885"/>
      <c r="B148" s="878"/>
    </row>
    <row r="973" spans="6:6" x14ac:dyDescent="0.25">
      <c r="F973" s="1" t="s">
        <v>382</v>
      </c>
    </row>
    <row r="992" spans="4:4" x14ac:dyDescent="0.25">
      <c r="D992" s="1" t="s">
        <v>880</v>
      </c>
    </row>
  </sheetData>
  <mergeCells count="8">
    <mergeCell ref="A103:H103"/>
    <mergeCell ref="A1:H1"/>
    <mergeCell ref="A2:H2"/>
    <mergeCell ref="A3:A4"/>
    <mergeCell ref="B3:B4"/>
    <mergeCell ref="C3:D3"/>
    <mergeCell ref="E3:F3"/>
    <mergeCell ref="G3:H3"/>
  </mergeCells>
  <phoneticPr fontId="98" type="noConversion"/>
  <printOptions gridLines="1"/>
  <pageMargins left="0.74803149606299213" right="0.74803149606299213" top="0.43307086614173229" bottom="0.39370078740157483" header="0.39370078740157483" footer="0.23622047244094491"/>
  <pageSetup paperSize="9" scale="70" fitToWidth="3" fitToHeight="3" orientation="landscape" r:id="rId1"/>
  <headerFooter alignWithMargins="0"/>
  <rowBreaks count="2" manualBreakCount="2">
    <brk id="39" max="7" man="1"/>
    <brk id="74"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06dd9067506aeaea5dcb94403da7580d">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DBBF2C-013A-47FC-80EB-BBF628317A4A}">
  <ds:schemaRef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E72C765-659B-42B3-B03A-E957213A1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3FB7CBA-CD08-4534-804F-CD181D07D1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29</vt:i4>
      </vt:variant>
      <vt:variant>
        <vt:lpstr>Pomenované rozsahy</vt:lpstr>
      </vt:variant>
      <vt:variant>
        <vt:i4>1</vt:i4>
      </vt:variant>
    </vt:vector>
  </HeadingPairs>
  <TitlesOfParts>
    <vt:vector size="30" baseType="lpstr">
      <vt:lpstr>Obsah</vt:lpstr>
      <vt:lpstr>zmeny</vt:lpstr>
      <vt:lpstr>Vysvetlivky</vt:lpstr>
      <vt:lpstr>Súvzťažnosti</vt:lpstr>
      <vt:lpstr>T1-Dotácie podľa DZ</vt:lpstr>
      <vt:lpstr>T2-Ostatné dot mimo MŠ SR</vt:lpstr>
      <vt:lpstr>T3-Výnosy</vt:lpstr>
      <vt:lpstr>T4-Výnosy zo školného</vt:lpstr>
      <vt:lpstr>T5 - Analýza nákladov</vt:lpstr>
      <vt:lpstr>T6-Zamestnanci_a_mzdy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vt:lpstr>
      <vt:lpstr>T21-štruktúra_384</vt:lpstr>
      <vt:lpstr>T22_Výnosy_soc_oblasť</vt:lpstr>
      <vt:lpstr>T23_Náklady_soc_oblasť</vt:lpstr>
      <vt:lpstr>T24a_Aktíva_1</vt:lpstr>
      <vt:lpstr>T24b_Aktíva_2</vt:lpstr>
      <vt:lpstr>T25_Pasíva </vt:lpstr>
      <vt:lpstr>T24__Aktíva</vt:lpstr>
      <vt:lpstr>'T11-Zdroje KV'!Oblasť_tlače</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Malcekova Jana</dc:creator>
  <cp:lastModifiedBy>Gondova Karin</cp:lastModifiedBy>
  <cp:lastPrinted>2013-04-25T09:16:48Z</cp:lastPrinted>
  <dcterms:created xsi:type="dcterms:W3CDTF">2002-06-05T18:53:25Z</dcterms:created>
  <dcterms:modified xsi:type="dcterms:W3CDTF">2013-04-25T09:17:06Z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